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mc:AlternateContent xmlns:mc="http://schemas.openxmlformats.org/markup-compatibility/2006">
    <mc:Choice Requires="x15">
      <x15ac:absPath xmlns:x15ac="http://schemas.microsoft.com/office/spreadsheetml/2010/11/ac" url="Z:\Data FDI\Nam 2023\"/>
    </mc:Choice>
  </mc:AlternateContent>
  <xr:revisionPtr revIDLastSave="0" documentId="13_ncr:1_{5D64F6D1-F927-408D-85C5-468669E2923C}" xr6:coauthVersionLast="47" xr6:coauthVersionMax="47" xr10:uidLastSave="{00000000-0000-0000-0000-000000000000}"/>
  <bookViews>
    <workbookView xWindow="-120" yWindow="-120" windowWidth="20730" windowHeight="11160" xr2:uid="{00000000-000D-0000-FFFF-FFFF00000000}"/>
  </bookViews>
  <sheets>
    <sheet name="thang 7" sheetId="1" r:id="rId1"/>
    <sheet name="Thang 7 2023" sheetId="2" r:id="rId2"/>
    <sheet name="Luy ke T7 2023" sheetId="3" r:id="rId3"/>
  </sheets>
  <externalReferences>
    <externalReference r:id="rId4"/>
    <externalReference r:id="rId5"/>
  </externalReferences>
  <definedNames>
    <definedName name="_xlnm._FilterDatabase" localSheetId="1" hidden="1">'Thang 7 2023'!$A$32:$K$127</definedName>
    <definedName name="_xlnm.Print_Area" localSheetId="2">'Luy ke T7 2023'!$A$1:$D$327</definedName>
    <definedName name="_xlnm.Print_Area" localSheetId="0">'thang 7'!$A$1:$F$25</definedName>
    <definedName name="_xlnm.Print_Area" localSheetId="1">'Thang 7 2023'!$A$1:$K$262</definedName>
    <definedName name="_xlnm.Print_Titles" localSheetId="2">'Luy ke T7 2023'!$256:$256</definedName>
    <definedName name="_xlnm.Print_Titles" localSheetId="1">'Thang 7 2023'!$192:$192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5" i="2" l="1"/>
  <c r="J136" i="2"/>
  <c r="J137" i="2"/>
  <c r="J134" i="2"/>
  <c r="J138" i="2"/>
  <c r="J139" i="2"/>
  <c r="J140" i="2"/>
  <c r="J142" i="2"/>
  <c r="J144" i="2"/>
  <c r="J145" i="2"/>
  <c r="J141" i="2"/>
  <c r="J143" i="2"/>
  <c r="J147" i="2"/>
  <c r="J148" i="2"/>
  <c r="J150" i="2"/>
  <c r="J152" i="2"/>
  <c r="J153" i="2"/>
  <c r="J154" i="2"/>
  <c r="J146" i="2"/>
  <c r="J149" i="2"/>
  <c r="J155" i="2"/>
  <c r="J156" i="2"/>
  <c r="J151" i="2"/>
  <c r="J157" i="2"/>
  <c r="J158" i="2"/>
  <c r="J160" i="2"/>
  <c r="J161" i="2"/>
  <c r="J159" i="2"/>
  <c r="J163" i="2"/>
  <c r="J165" i="2"/>
  <c r="J164" i="2"/>
  <c r="J167" i="2"/>
  <c r="J166" i="2"/>
  <c r="J168" i="2"/>
  <c r="J169" i="2"/>
  <c r="J170" i="2"/>
  <c r="J171" i="2"/>
  <c r="J162" i="2"/>
  <c r="J174" i="2"/>
  <c r="J173" i="2"/>
  <c r="J175" i="2"/>
  <c r="J177" i="2"/>
  <c r="J179" i="2"/>
  <c r="J180" i="2"/>
  <c r="J181" i="2"/>
  <c r="J182" i="2"/>
  <c r="J183" i="2"/>
  <c r="J184" i="2"/>
  <c r="J133" i="2"/>
  <c r="J36" i="2"/>
  <c r="J35" i="2"/>
  <c r="J34" i="2"/>
  <c r="J37" i="2"/>
  <c r="J38" i="2"/>
  <c r="J39" i="2"/>
  <c r="J40" i="2"/>
  <c r="J42" i="2"/>
  <c r="J41" i="2"/>
  <c r="J45" i="2"/>
  <c r="J46" i="2"/>
  <c r="J44" i="2"/>
  <c r="J43" i="2"/>
  <c r="J47" i="2"/>
  <c r="J48" i="2"/>
  <c r="J49" i="2"/>
  <c r="J50" i="2"/>
  <c r="J51" i="2"/>
  <c r="J53" i="2"/>
  <c r="J54" i="2"/>
  <c r="J52" i="2"/>
  <c r="J55" i="2"/>
  <c r="J58" i="2"/>
  <c r="J60" i="2"/>
  <c r="J59" i="2"/>
  <c r="J61" i="2"/>
  <c r="J63" i="2"/>
  <c r="J57" i="2"/>
  <c r="J65" i="2"/>
  <c r="J66" i="2"/>
  <c r="J67" i="2"/>
  <c r="J69" i="2"/>
  <c r="J70" i="2"/>
  <c r="J72" i="2"/>
  <c r="J74" i="2"/>
  <c r="J75" i="2"/>
  <c r="J77" i="2"/>
  <c r="J76" i="2"/>
  <c r="J79" i="2"/>
  <c r="J78" i="2"/>
  <c r="J80" i="2"/>
  <c r="J81" i="2"/>
  <c r="J84" i="2"/>
  <c r="J85" i="2"/>
  <c r="J87" i="2"/>
  <c r="J88" i="2"/>
  <c r="J90" i="2"/>
  <c r="J91" i="2"/>
  <c r="J95" i="2"/>
  <c r="J86" i="2"/>
  <c r="J98" i="2"/>
  <c r="J99" i="2"/>
  <c r="J96" i="2"/>
  <c r="J101" i="2"/>
  <c r="J102" i="2"/>
  <c r="J104" i="2"/>
  <c r="J93" i="2"/>
  <c r="J83" i="2"/>
  <c r="J106" i="2"/>
  <c r="J109" i="2"/>
  <c r="J108" i="2"/>
  <c r="J110" i="2"/>
  <c r="J125" i="2"/>
  <c r="J112" i="2"/>
  <c r="J117" i="2"/>
  <c r="J118" i="2"/>
  <c r="J120" i="2"/>
  <c r="J123" i="2"/>
  <c r="J73" i="2"/>
  <c r="J68" i="2"/>
  <c r="J97" i="2"/>
  <c r="J33" i="2"/>
  <c r="J11" i="2"/>
  <c r="J10" i="2"/>
  <c r="J12" i="2"/>
  <c r="J13" i="2"/>
  <c r="J14" i="2"/>
  <c r="J15" i="2"/>
  <c r="J16" i="2"/>
  <c r="J17" i="2"/>
  <c r="J18" i="2"/>
  <c r="J19" i="2"/>
  <c r="J21" i="2"/>
  <c r="J20" i="2"/>
  <c r="J22" i="2"/>
  <c r="J23" i="2"/>
  <c r="J24" i="2"/>
  <c r="J25" i="2"/>
  <c r="J26" i="2"/>
  <c r="J9" i="2"/>
  <c r="I126" i="2" l="1"/>
  <c r="I107" i="2"/>
  <c r="I97" i="2"/>
  <c r="I68" i="2"/>
  <c r="I73" i="2"/>
  <c r="J258" i="2"/>
  <c r="J251" i="2"/>
  <c r="J237" i="2"/>
  <c r="J217" i="2"/>
  <c r="J206" i="2"/>
  <c r="J213" i="2"/>
  <c r="J207" i="2"/>
  <c r="J195" i="2"/>
  <c r="J196" i="2"/>
  <c r="J208" i="2"/>
  <c r="J209" i="2"/>
  <c r="J243" i="2"/>
  <c r="J210" i="2"/>
  <c r="J197" i="2"/>
  <c r="J228" i="2"/>
  <c r="J198" i="2"/>
  <c r="J199" i="2"/>
  <c r="J200" i="2"/>
  <c r="J229" i="2"/>
  <c r="J230" i="2"/>
  <c r="J214" i="2"/>
  <c r="J203" i="2"/>
  <c r="J211" i="2"/>
  <c r="J201" i="2"/>
  <c r="J244" i="2"/>
  <c r="J215" i="2"/>
  <c r="J202" i="2"/>
  <c r="J257" i="2"/>
  <c r="J245" i="2"/>
  <c r="J231" i="2"/>
  <c r="J232" i="2"/>
  <c r="J246" i="2"/>
  <c r="J233" i="2"/>
  <c r="J248" i="2"/>
  <c r="J247" i="2"/>
  <c r="J234" i="2"/>
  <c r="J204" i="2"/>
  <c r="J249" i="2"/>
  <c r="J235" i="2"/>
  <c r="J236" i="2"/>
  <c r="J216" i="2"/>
  <c r="J250" i="2"/>
  <c r="J238" i="2"/>
  <c r="J218" i="2"/>
  <c r="J259" i="2"/>
  <c r="J239" i="2"/>
  <c r="J252" i="2"/>
  <c r="J240" i="2"/>
  <c r="J253" i="2"/>
  <c r="J219" i="2"/>
  <c r="J254" i="2"/>
  <c r="J194" i="2"/>
  <c r="J227" i="2" l="1"/>
  <c r="G261" i="3" l="1"/>
  <c r="E219" i="2" l="1"/>
  <c r="E217" i="2"/>
  <c r="E237" i="2"/>
  <c r="E254" i="2"/>
  <c r="E258" i="2"/>
  <c r="E244" i="2"/>
  <c r="E218" i="2"/>
  <c r="H218" i="2"/>
  <c r="G217" i="2"/>
  <c r="G218" i="2"/>
  <c r="H219" i="2"/>
  <c r="G219" i="2"/>
  <c r="H217" i="2"/>
  <c r="D258" i="2"/>
  <c r="C258" i="2"/>
  <c r="C218" i="2"/>
  <c r="C252" i="2"/>
  <c r="C259" i="2"/>
  <c r="C235" i="2"/>
  <c r="C216" i="2"/>
  <c r="C231" i="2"/>
  <c r="C230" i="2"/>
  <c r="D235" i="2"/>
  <c r="D230" i="2"/>
  <c r="D217" i="2"/>
  <c r="I217" i="2" s="1"/>
  <c r="D253" i="2"/>
  <c r="D239" i="2"/>
  <c r="D250" i="2"/>
  <c r="D234" i="2"/>
  <c r="D233" i="2"/>
  <c r="D214" i="2"/>
  <c r="D218" i="2"/>
  <c r="D216" i="2"/>
  <c r="C217" i="2"/>
  <c r="C253" i="2"/>
  <c r="C239" i="2"/>
  <c r="C250" i="2"/>
  <c r="C234" i="2"/>
  <c r="C233" i="2"/>
  <c r="C214" i="2"/>
  <c r="D259" i="2"/>
  <c r="D219" i="2"/>
  <c r="D240" i="2"/>
  <c r="D251" i="2"/>
  <c r="D238" i="2"/>
  <c r="D236" i="2"/>
  <c r="D232" i="2"/>
  <c r="D215" i="2"/>
  <c r="D252" i="2"/>
  <c r="D231" i="2"/>
  <c r="C219" i="2"/>
  <c r="C240" i="2"/>
  <c r="C251" i="2"/>
  <c r="C238" i="2"/>
  <c r="C236" i="2"/>
  <c r="C232" i="2"/>
  <c r="C215" i="2"/>
  <c r="D254" i="2"/>
  <c r="C254" i="2"/>
  <c r="D237" i="2"/>
  <c r="C237" i="2"/>
  <c r="D244" i="2"/>
  <c r="C244" i="2"/>
  <c r="I92" i="2"/>
  <c r="I100" i="2"/>
  <c r="I99" i="2"/>
  <c r="K99" i="2" s="1"/>
  <c r="I56" i="2"/>
  <c r="I103" i="2"/>
  <c r="I124" i="2"/>
  <c r="I112" i="2"/>
  <c r="K112" i="2" s="1"/>
  <c r="I184" i="2"/>
  <c r="I172" i="2"/>
  <c r="I155" i="2"/>
  <c r="I83" i="2"/>
  <c r="K83" i="2" s="1"/>
  <c r="H258" i="2"/>
  <c r="G258" i="2"/>
  <c r="I176" i="2"/>
  <c r="I183" i="2"/>
  <c r="K183" i="2" s="1"/>
  <c r="I168" i="2"/>
  <c r="I175" i="2"/>
  <c r="K175" i="2" s="1"/>
  <c r="I62" i="2"/>
  <c r="I91" i="2"/>
  <c r="I71" i="2"/>
  <c r="I93" i="2"/>
  <c r="I87" i="2"/>
  <c r="I104" i="2"/>
  <c r="I218" i="2" l="1"/>
  <c r="I219" i="2"/>
  <c r="F206" i="3" l="1"/>
  <c r="G9" i="3"/>
  <c r="E252" i="2" l="1"/>
  <c r="H240" i="2"/>
  <c r="G240" i="2"/>
  <c r="H252" i="2"/>
  <c r="H254" i="2"/>
  <c r="G254" i="2"/>
  <c r="G252" i="2"/>
  <c r="F252" i="2"/>
  <c r="F254" i="2"/>
  <c r="I181" i="2"/>
  <c r="K181" i="2" s="1"/>
  <c r="I180" i="2"/>
  <c r="I105" i="2"/>
  <c r="I85" i="2"/>
  <c r="K85" i="2" s="1"/>
  <c r="I101" i="2"/>
  <c r="I96" i="2"/>
  <c r="K96" i="2" s="1"/>
  <c r="I125" i="2"/>
  <c r="K125" i="2" s="1"/>
  <c r="I26" i="2"/>
  <c r="I25" i="2"/>
  <c r="K25" i="2" s="1"/>
  <c r="K26" i="2" l="1"/>
  <c r="I254" i="2"/>
  <c r="K254" i="2" s="1"/>
  <c r="I252" i="2"/>
  <c r="K252" i="2" s="1"/>
  <c r="I77" i="2" l="1"/>
  <c r="K77" i="2" s="1"/>
  <c r="I79" i="2"/>
  <c r="K79" i="2" s="1"/>
  <c r="I110" i="2"/>
  <c r="K110" i="2" s="1"/>
  <c r="I123" i="2"/>
  <c r="K123" i="2" s="1"/>
  <c r="I121" i="2"/>
  <c r="I122" i="2"/>
  <c r="I89" i="2"/>
  <c r="I60" i="2"/>
  <c r="K60" i="2" s="1"/>
  <c r="D326" i="3" l="1"/>
  <c r="C326" i="3"/>
  <c r="C293" i="3"/>
  <c r="D293" i="3"/>
  <c r="C295" i="3"/>
  <c r="D295" i="3"/>
  <c r="C296" i="3"/>
  <c r="D296" i="3"/>
  <c r="C298" i="3"/>
  <c r="D298" i="3"/>
  <c r="C297" i="3"/>
  <c r="D297" i="3"/>
  <c r="C299" i="3"/>
  <c r="D299" i="3"/>
  <c r="C300" i="3"/>
  <c r="D300" i="3"/>
  <c r="C294" i="3"/>
  <c r="D294" i="3"/>
  <c r="C301" i="3"/>
  <c r="D301" i="3"/>
  <c r="C302" i="3"/>
  <c r="D302" i="3"/>
  <c r="C303" i="3"/>
  <c r="D303" i="3"/>
  <c r="C304" i="3"/>
  <c r="D304" i="3"/>
  <c r="D292" i="3"/>
  <c r="C292" i="3"/>
  <c r="C259" i="3"/>
  <c r="D259" i="3"/>
  <c r="C261" i="3"/>
  <c r="D261" i="3"/>
  <c r="C260" i="3"/>
  <c r="D260" i="3"/>
  <c r="C262" i="3"/>
  <c r="D262" i="3"/>
  <c r="C263" i="3"/>
  <c r="D263" i="3"/>
  <c r="D258" i="3"/>
  <c r="C258" i="3"/>
  <c r="C321" i="3"/>
  <c r="D321" i="3"/>
  <c r="C323" i="3"/>
  <c r="D323" i="3"/>
  <c r="C324" i="3"/>
  <c r="D324" i="3"/>
  <c r="C325" i="3"/>
  <c r="D325" i="3"/>
  <c r="D322" i="3"/>
  <c r="C322" i="3"/>
  <c r="C278" i="3"/>
  <c r="D278" i="3"/>
  <c r="C279" i="3"/>
  <c r="D279" i="3"/>
  <c r="C280" i="3"/>
  <c r="D280" i="3"/>
  <c r="C281" i="3"/>
  <c r="D281" i="3"/>
  <c r="C283" i="3"/>
  <c r="D283" i="3"/>
  <c r="C282" i="3"/>
  <c r="D282" i="3"/>
  <c r="C284" i="3"/>
  <c r="D284" i="3"/>
  <c r="C287" i="3"/>
  <c r="D287" i="3"/>
  <c r="C286" i="3"/>
  <c r="D286" i="3"/>
  <c r="C288" i="3"/>
  <c r="D288" i="3"/>
  <c r="C289" i="3"/>
  <c r="D289" i="3"/>
  <c r="C290" i="3"/>
  <c r="D290" i="3"/>
  <c r="C285" i="3"/>
  <c r="D285" i="3"/>
  <c r="D277" i="3"/>
  <c r="C277" i="3"/>
  <c r="C306" i="3"/>
  <c r="D306" i="3"/>
  <c r="C308" i="3"/>
  <c r="D308" i="3"/>
  <c r="C309" i="3"/>
  <c r="D309" i="3"/>
  <c r="C310" i="3"/>
  <c r="D310" i="3"/>
  <c r="C311" i="3"/>
  <c r="D311" i="3"/>
  <c r="C312" i="3"/>
  <c r="D312" i="3"/>
  <c r="C313" i="3"/>
  <c r="D313" i="3"/>
  <c r="C314" i="3"/>
  <c r="D314" i="3"/>
  <c r="C315" i="3"/>
  <c r="D315" i="3"/>
  <c r="C316" i="3"/>
  <c r="D316" i="3"/>
  <c r="C317" i="3"/>
  <c r="D317" i="3"/>
  <c r="C318" i="3"/>
  <c r="D318" i="3"/>
  <c r="C319" i="3"/>
  <c r="D319" i="3"/>
  <c r="D307" i="3"/>
  <c r="C307" i="3"/>
  <c r="C266" i="3"/>
  <c r="D266" i="3"/>
  <c r="C267" i="3"/>
  <c r="D267" i="3"/>
  <c r="C269" i="3"/>
  <c r="D269" i="3"/>
  <c r="C268" i="3"/>
  <c r="D268" i="3"/>
  <c r="C271" i="3"/>
  <c r="D271" i="3"/>
  <c r="C270" i="3"/>
  <c r="D270" i="3"/>
  <c r="C273" i="3"/>
  <c r="D273" i="3"/>
  <c r="C272" i="3"/>
  <c r="D272" i="3"/>
  <c r="C275" i="3"/>
  <c r="D275" i="3"/>
  <c r="C274" i="3"/>
  <c r="D274" i="3"/>
  <c r="D265" i="3"/>
  <c r="C265" i="3"/>
  <c r="A254" i="3"/>
  <c r="C264" i="3" l="1"/>
  <c r="D257" i="3"/>
  <c r="D291" i="3"/>
  <c r="C291" i="3"/>
  <c r="D320" i="3"/>
  <c r="C257" i="3"/>
  <c r="C320" i="3"/>
  <c r="D276" i="3"/>
  <c r="C276" i="3"/>
  <c r="D264" i="3"/>
  <c r="C305" i="3"/>
  <c r="D305" i="3"/>
  <c r="A190" i="2"/>
  <c r="C327" i="3" l="1"/>
  <c r="D327" i="3"/>
  <c r="I261" i="2"/>
  <c r="I241" i="2"/>
  <c r="I255" i="2"/>
  <c r="I237" i="2"/>
  <c r="I260" i="2"/>
  <c r="I244" i="2"/>
  <c r="K244" i="2" s="1"/>
  <c r="I258" i="2"/>
  <c r="J205" i="2" l="1"/>
  <c r="J212" i="2"/>
  <c r="J256" i="2"/>
  <c r="J242" i="2"/>
  <c r="E253" i="2" l="1"/>
  <c r="E250" i="2"/>
  <c r="E246" i="2"/>
  <c r="E259" i="2"/>
  <c r="E236" i="2"/>
  <c r="E247" i="2"/>
  <c r="H236" i="2"/>
  <c r="G236" i="2"/>
  <c r="H247" i="2"/>
  <c r="G253" i="2"/>
  <c r="H253" i="2"/>
  <c r="G246" i="2"/>
  <c r="G250" i="2"/>
  <c r="H250" i="2"/>
  <c r="G247" i="2"/>
  <c r="H246" i="2"/>
  <c r="C247" i="2"/>
  <c r="G259" i="2"/>
  <c r="D246" i="2"/>
  <c r="F236" i="2"/>
  <c r="F259" i="2"/>
  <c r="C246" i="2"/>
  <c r="F247" i="2"/>
  <c r="D247" i="2"/>
  <c r="F253" i="2"/>
  <c r="H259" i="2"/>
  <c r="F246" i="2"/>
  <c r="F250" i="2"/>
  <c r="I177" i="2"/>
  <c r="K177" i="2" s="1"/>
  <c r="I174" i="2"/>
  <c r="K174" i="2" s="1"/>
  <c r="I182" i="2"/>
  <c r="K182" i="2" s="1"/>
  <c r="I171" i="2"/>
  <c r="K171" i="2" s="1"/>
  <c r="I159" i="2"/>
  <c r="K159" i="2" s="1"/>
  <c r="I164" i="2"/>
  <c r="I94" i="2"/>
  <c r="I109" i="2"/>
  <c r="I88" i="2"/>
  <c r="K88" i="2" s="1"/>
  <c r="I118" i="2"/>
  <c r="K118" i="2" s="1"/>
  <c r="I115" i="2"/>
  <c r="I114" i="2"/>
  <c r="I70" i="2"/>
  <c r="K70" i="2" s="1"/>
  <c r="I119" i="2"/>
  <c r="I95" i="2"/>
  <c r="I64" i="2"/>
  <c r="I113" i="2"/>
  <c r="I106" i="2"/>
  <c r="K106" i="2" s="1"/>
  <c r="I90" i="2"/>
  <c r="K90" i="2" s="1"/>
  <c r="I236" i="2" l="1"/>
  <c r="K236" i="2" s="1"/>
  <c r="I250" i="2"/>
  <c r="K250" i="2" s="1"/>
  <c r="I259" i="2"/>
  <c r="K259" i="2" s="1"/>
  <c r="I253" i="2"/>
  <c r="K253" i="2" s="1"/>
  <c r="I247" i="2"/>
  <c r="K247" i="2" s="1"/>
  <c r="I246" i="2"/>
  <c r="K246" i="2" s="1"/>
  <c r="A130" i="2"/>
  <c r="E251" i="2" l="1"/>
  <c r="G251" i="2"/>
  <c r="H251" i="2"/>
  <c r="F251" i="2"/>
  <c r="I178" i="2"/>
  <c r="I251" i="2" l="1"/>
  <c r="I82" i="2"/>
  <c r="I18" i="2"/>
  <c r="H216" i="2" l="1"/>
  <c r="G216" i="2"/>
  <c r="H214" i="2"/>
  <c r="H215" i="2"/>
  <c r="G214" i="2"/>
  <c r="G215" i="2"/>
  <c r="G231" i="2"/>
  <c r="G203" i="2"/>
  <c r="H203" i="2"/>
  <c r="G234" i="2"/>
  <c r="H234" i="2"/>
  <c r="H197" i="2"/>
  <c r="H232" i="2"/>
  <c r="G196" i="2"/>
  <c r="H196" i="2"/>
  <c r="H195" i="2"/>
  <c r="G200" i="2"/>
  <c r="G195" i="2"/>
  <c r="G204" i="2"/>
  <c r="G198" i="2"/>
  <c r="H231" i="2"/>
  <c r="G235" i="2"/>
  <c r="H233" i="2"/>
  <c r="H198" i="2"/>
  <c r="H239" i="2"/>
  <c r="H204" i="2"/>
  <c r="H235" i="2"/>
  <c r="G199" i="2"/>
  <c r="H238" i="2"/>
  <c r="G239" i="2"/>
  <c r="H199" i="2"/>
  <c r="G230" i="2"/>
  <c r="H200" i="2"/>
  <c r="G238" i="2"/>
  <c r="G197" i="2"/>
  <c r="G201" i="2"/>
  <c r="G232" i="2"/>
  <c r="H201" i="2"/>
  <c r="G202" i="2"/>
  <c r="H230" i="2"/>
  <c r="H202" i="2"/>
  <c r="G233" i="2"/>
  <c r="G245" i="2"/>
  <c r="G209" i="2"/>
  <c r="H211" i="2"/>
  <c r="G194" i="2"/>
  <c r="G228" i="2"/>
  <c r="G210" i="2"/>
  <c r="H228" i="2"/>
  <c r="G229" i="2"/>
  <c r="H208" i="2"/>
  <c r="H248" i="2"/>
  <c r="G208" i="2"/>
  <c r="G248" i="2"/>
  <c r="H229" i="2"/>
  <c r="G207" i="2"/>
  <c r="H207" i="2"/>
  <c r="G249" i="2"/>
  <c r="H243" i="2"/>
  <c r="H209" i="2"/>
  <c r="H249" i="2"/>
  <c r="G211" i="2"/>
  <c r="H245" i="2"/>
  <c r="G243" i="2"/>
  <c r="H210" i="2"/>
  <c r="H213" i="2"/>
  <c r="G257" i="2"/>
  <c r="H257" i="2"/>
  <c r="H256" i="2" s="1"/>
  <c r="G213" i="2"/>
  <c r="H194" i="2"/>
  <c r="I116" i="2"/>
  <c r="D28" i="3"/>
  <c r="H193" i="2" l="1"/>
  <c r="H227" i="2"/>
  <c r="G242" i="2"/>
  <c r="H242" i="2"/>
  <c r="H212" i="2"/>
  <c r="E39" i="3"/>
  <c r="E45" i="3"/>
  <c r="E51" i="3"/>
  <c r="E57" i="3"/>
  <c r="E63" i="3"/>
  <c r="E69" i="3"/>
  <c r="E75" i="3"/>
  <c r="E81" i="3"/>
  <c r="E87" i="3"/>
  <c r="E93" i="3"/>
  <c r="E99" i="3"/>
  <c r="E105" i="3"/>
  <c r="E111" i="3"/>
  <c r="E117" i="3"/>
  <c r="E38" i="3"/>
  <c r="E22" i="3"/>
  <c r="E16" i="3"/>
  <c r="E10" i="3"/>
  <c r="E53" i="3"/>
  <c r="E77" i="3"/>
  <c r="E89" i="3"/>
  <c r="E101" i="3"/>
  <c r="E113" i="3"/>
  <c r="E26" i="3"/>
  <c r="E14" i="3"/>
  <c r="E48" i="3"/>
  <c r="E60" i="3"/>
  <c r="E66" i="3"/>
  <c r="E78" i="3"/>
  <c r="E90" i="3"/>
  <c r="E102" i="3"/>
  <c r="E114" i="3"/>
  <c r="E25" i="3"/>
  <c r="E13" i="3"/>
  <c r="E49" i="3"/>
  <c r="E67" i="3"/>
  <c r="E79" i="3"/>
  <c r="E91" i="3"/>
  <c r="E103" i="3"/>
  <c r="E115" i="3"/>
  <c r="E24" i="3"/>
  <c r="E12" i="3"/>
  <c r="E56" i="3"/>
  <c r="E68" i="3"/>
  <c r="E80" i="3"/>
  <c r="E98" i="3"/>
  <c r="E110" i="3"/>
  <c r="E116" i="3"/>
  <c r="E23" i="3"/>
  <c r="E11" i="3"/>
  <c r="E40" i="3"/>
  <c r="E46" i="3"/>
  <c r="E52" i="3"/>
  <c r="E58" i="3"/>
  <c r="E64" i="3"/>
  <c r="E70" i="3"/>
  <c r="E76" i="3"/>
  <c r="E82" i="3"/>
  <c r="E88" i="3"/>
  <c r="E94" i="3"/>
  <c r="E100" i="3"/>
  <c r="E106" i="3"/>
  <c r="E112" i="3"/>
  <c r="E118" i="3"/>
  <c r="E27" i="3"/>
  <c r="E21" i="3"/>
  <c r="E15" i="3"/>
  <c r="E9" i="3"/>
  <c r="E47" i="3"/>
  <c r="E59" i="3"/>
  <c r="E65" i="3"/>
  <c r="E71" i="3"/>
  <c r="E83" i="3"/>
  <c r="E95" i="3"/>
  <c r="E107" i="3"/>
  <c r="E119" i="3"/>
  <c r="E20" i="3"/>
  <c r="E54" i="3"/>
  <c r="E72" i="3"/>
  <c r="E84" i="3"/>
  <c r="E96" i="3"/>
  <c r="E108" i="3"/>
  <c r="E120" i="3"/>
  <c r="E19" i="3"/>
  <c r="E55" i="3"/>
  <c r="E61" i="3"/>
  <c r="E73" i="3"/>
  <c r="E85" i="3"/>
  <c r="E97" i="3"/>
  <c r="E109" i="3"/>
  <c r="E121" i="3"/>
  <c r="E18" i="3"/>
  <c r="E50" i="3"/>
  <c r="E62" i="3"/>
  <c r="E74" i="3"/>
  <c r="E86" i="3"/>
  <c r="E92" i="3"/>
  <c r="E104" i="3"/>
  <c r="E122" i="3"/>
  <c r="E17" i="3"/>
  <c r="E41" i="3"/>
  <c r="E42" i="3"/>
  <c r="E43" i="3"/>
  <c r="E44" i="3"/>
  <c r="A30" i="2"/>
  <c r="I111" i="2" l="1"/>
  <c r="A184" i="3" l="1"/>
  <c r="C181" i="3" l="1"/>
  <c r="D181" i="3"/>
  <c r="F182" i="3" l="1"/>
  <c r="F44" i="3" s="1"/>
  <c r="F34" i="3"/>
  <c r="G47" i="3" s="1"/>
  <c r="E188" i="3"/>
  <c r="E212" i="3"/>
  <c r="E189" i="3"/>
  <c r="E195" i="3"/>
  <c r="E201" i="3"/>
  <c r="E207" i="3"/>
  <c r="E213" i="3"/>
  <c r="E219" i="3"/>
  <c r="E225" i="3"/>
  <c r="E231" i="3"/>
  <c r="E237" i="3"/>
  <c r="E243" i="3"/>
  <c r="E249" i="3"/>
  <c r="E204" i="3"/>
  <c r="E222" i="3"/>
  <c r="E206" i="3"/>
  <c r="E236" i="3"/>
  <c r="E190" i="3"/>
  <c r="E196" i="3"/>
  <c r="E202" i="3"/>
  <c r="E208" i="3"/>
  <c r="E214" i="3"/>
  <c r="E220" i="3"/>
  <c r="E226" i="3"/>
  <c r="E232" i="3"/>
  <c r="E238" i="3"/>
  <c r="E244" i="3"/>
  <c r="E250" i="3"/>
  <c r="E210" i="3"/>
  <c r="E216" i="3"/>
  <c r="E234" i="3"/>
  <c r="E240" i="3"/>
  <c r="E200" i="3"/>
  <c r="E230" i="3"/>
  <c r="E248" i="3"/>
  <c r="E191" i="3"/>
  <c r="E197" i="3"/>
  <c r="E203" i="3"/>
  <c r="E209" i="3"/>
  <c r="E215" i="3"/>
  <c r="E221" i="3"/>
  <c r="E227" i="3"/>
  <c r="E233" i="3"/>
  <c r="E239" i="3"/>
  <c r="E245" i="3"/>
  <c r="E187" i="3"/>
  <c r="E198" i="3"/>
  <c r="E228" i="3"/>
  <c r="E246" i="3"/>
  <c r="E194" i="3"/>
  <c r="E224" i="3"/>
  <c r="E242" i="3"/>
  <c r="E192" i="3"/>
  <c r="E193" i="3"/>
  <c r="E199" i="3"/>
  <c r="E205" i="3"/>
  <c r="E211" i="3"/>
  <c r="E217" i="3"/>
  <c r="E223" i="3"/>
  <c r="E229" i="3"/>
  <c r="E235" i="3"/>
  <c r="E241" i="3"/>
  <c r="E247" i="3"/>
  <c r="E218" i="3"/>
  <c r="I78" i="2" l="1"/>
  <c r="E232" i="2" l="1"/>
  <c r="F232" i="2"/>
  <c r="I161" i="2"/>
  <c r="K161" i="2" s="1"/>
  <c r="I98" i="2"/>
  <c r="I232" i="2" l="1"/>
  <c r="K232" i="2" s="1"/>
  <c r="E233" i="2" l="1"/>
  <c r="E249" i="2"/>
  <c r="F249" i="2"/>
  <c r="C249" i="2"/>
  <c r="F233" i="2"/>
  <c r="D249" i="2"/>
  <c r="I169" i="2"/>
  <c r="I163" i="2"/>
  <c r="I117" i="2"/>
  <c r="I249" i="2" l="1"/>
  <c r="K249" i="2" s="1"/>
  <c r="I233" i="2"/>
  <c r="K233" i="2" s="1"/>
  <c r="I76" i="2" l="1"/>
  <c r="K76" i="2" s="1"/>
  <c r="I84" i="2"/>
  <c r="K84" i="2" s="1"/>
  <c r="I102" i="2"/>
  <c r="K102" i="2" s="1"/>
  <c r="I69" i="2"/>
  <c r="K69" i="2" s="1"/>
  <c r="E239" i="2" l="1"/>
  <c r="E230" i="2"/>
  <c r="E234" i="2"/>
  <c r="F239" i="2"/>
  <c r="F230" i="2"/>
  <c r="F234" i="2"/>
  <c r="I152" i="2"/>
  <c r="I179" i="2"/>
  <c r="K179" i="2" s="1"/>
  <c r="I167" i="2"/>
  <c r="I234" i="2" l="1"/>
  <c r="K234" i="2" s="1"/>
  <c r="I239" i="2"/>
  <c r="K239" i="2" s="1"/>
  <c r="I230" i="2"/>
  <c r="K230" i="2" s="1"/>
  <c r="K167" i="2"/>
  <c r="K152" i="2"/>
  <c r="G127" i="2"/>
  <c r="I72" i="2"/>
  <c r="I80" i="2"/>
  <c r="I86" i="2"/>
  <c r="K86" i="2" s="1"/>
  <c r="I65" i="2"/>
  <c r="K65" i="2" s="1"/>
  <c r="H127" i="2"/>
  <c r="K72" i="2" l="1"/>
  <c r="K80" i="2"/>
  <c r="I22" i="2"/>
  <c r="I23" i="2"/>
  <c r="K23" i="2" s="1"/>
  <c r="E204" i="2" l="1"/>
  <c r="E238" i="2"/>
  <c r="E235" i="2"/>
  <c r="E202" i="2"/>
  <c r="F240" i="2"/>
  <c r="C202" i="2"/>
  <c r="C210" i="2"/>
  <c r="F202" i="2"/>
  <c r="F210" i="2"/>
  <c r="D210" i="2"/>
  <c r="F235" i="2"/>
  <c r="D204" i="2"/>
  <c r="C204" i="2"/>
  <c r="F238" i="2"/>
  <c r="E210" i="2"/>
  <c r="F204" i="2"/>
  <c r="D202" i="2"/>
  <c r="C127" i="2"/>
  <c r="I170" i="2"/>
  <c r="I24" i="2"/>
  <c r="K24" i="2" s="1"/>
  <c r="I66" i="2"/>
  <c r="K66" i="2" s="1"/>
  <c r="I51" i="2"/>
  <c r="K51" i="2" s="1"/>
  <c r="I108" i="2"/>
  <c r="K108" i="2" s="1"/>
  <c r="I151" i="2"/>
  <c r="K151" i="2" s="1"/>
  <c r="I166" i="2"/>
  <c r="I173" i="2"/>
  <c r="I145" i="2"/>
  <c r="K145" i="2" s="1"/>
  <c r="I46" i="2"/>
  <c r="I120" i="2"/>
  <c r="K120" i="2" s="1"/>
  <c r="I50" i="2"/>
  <c r="K50" i="2" s="1"/>
  <c r="I202" i="2" l="1"/>
  <c r="K202" i="2" s="1"/>
  <c r="I204" i="2"/>
  <c r="K204" i="2" s="1"/>
  <c r="K46" i="2"/>
  <c r="I235" i="2"/>
  <c r="K235" i="2" s="1"/>
  <c r="I210" i="2"/>
  <c r="K210" i="2" s="1"/>
  <c r="I238" i="2"/>
  <c r="K238" i="2" s="1"/>
  <c r="I240" i="2"/>
  <c r="K240" i="2" s="1"/>
  <c r="K166" i="2"/>
  <c r="K170" i="2"/>
  <c r="K173" i="2"/>
  <c r="I74" i="2" l="1"/>
  <c r="K74" i="2" s="1"/>
  <c r="F126" i="3" l="1"/>
  <c r="E123" i="3" s="1"/>
  <c r="D251" i="3" l="1"/>
  <c r="G206" i="2" l="1"/>
  <c r="G205" i="2" s="1"/>
  <c r="H206" i="2"/>
  <c r="H205" i="2" s="1"/>
  <c r="H262" i="2" s="1"/>
  <c r="H185" i="2"/>
  <c r="G185" i="2"/>
  <c r="I75" i="2" l="1"/>
  <c r="K75" i="2" s="1"/>
  <c r="I67" i="2" l="1"/>
  <c r="K67" i="2" s="1"/>
  <c r="E229" i="2" l="1"/>
  <c r="E248" i="2"/>
  <c r="C257" i="2"/>
  <c r="D248" i="2"/>
  <c r="E257" i="2"/>
  <c r="D229" i="2"/>
  <c r="F257" i="2"/>
  <c r="C248" i="2"/>
  <c r="D257" i="2"/>
  <c r="F229" i="2"/>
  <c r="C229" i="2"/>
  <c r="F248" i="2"/>
  <c r="I150" i="2"/>
  <c r="K150" i="2" s="1"/>
  <c r="I165" i="2"/>
  <c r="I157" i="2"/>
  <c r="I81" i="2"/>
  <c r="I54" i="2"/>
  <c r="K54" i="2" s="1"/>
  <c r="K81" i="2" l="1"/>
  <c r="I257" i="2"/>
  <c r="I229" i="2"/>
  <c r="K229" i="2" s="1"/>
  <c r="I248" i="2"/>
  <c r="K248" i="2" s="1"/>
  <c r="K157" i="2"/>
  <c r="K165" i="2"/>
  <c r="K257" i="2" l="1"/>
  <c r="I256" i="2"/>
  <c r="E245" i="2" l="1"/>
  <c r="E215" i="2"/>
  <c r="E195" i="2"/>
  <c r="E196" i="2"/>
  <c r="E201" i="2"/>
  <c r="E197" i="2"/>
  <c r="E231" i="2"/>
  <c r="E199" i="2"/>
  <c r="E200" i="2"/>
  <c r="E203" i="2"/>
  <c r="E228" i="2"/>
  <c r="E198" i="2"/>
  <c r="E216" i="2"/>
  <c r="E211" i="2"/>
  <c r="F216" i="2"/>
  <c r="I216" i="2" s="1"/>
  <c r="K216" i="2" s="1"/>
  <c r="E214" i="2"/>
  <c r="F214" i="2"/>
  <c r="I214" i="2" s="1"/>
  <c r="K214" i="2" s="1"/>
  <c r="F215" i="2"/>
  <c r="I215" i="2" s="1"/>
  <c r="K215" i="2" s="1"/>
  <c r="F196" i="2"/>
  <c r="C197" i="2"/>
  <c r="F228" i="2"/>
  <c r="C245" i="2"/>
  <c r="F206" i="2"/>
  <c r="D198" i="2"/>
  <c r="F197" i="2"/>
  <c r="F213" i="2"/>
  <c r="C201" i="2"/>
  <c r="D203" i="2"/>
  <c r="E209" i="2"/>
  <c r="C211" i="2"/>
  <c r="F245" i="2"/>
  <c r="D206" i="2"/>
  <c r="D211" i="2"/>
  <c r="E213" i="2"/>
  <c r="C198" i="2"/>
  <c r="F207" i="2"/>
  <c r="D213" i="2"/>
  <c r="D207" i="2"/>
  <c r="D201" i="2"/>
  <c r="E208" i="2"/>
  <c r="C213" i="2"/>
  <c r="C208" i="2"/>
  <c r="D209" i="2"/>
  <c r="F231" i="2"/>
  <c r="C209" i="2"/>
  <c r="E207" i="2"/>
  <c r="F195" i="2"/>
  <c r="D243" i="2"/>
  <c r="F200" i="2"/>
  <c r="D196" i="2"/>
  <c r="C228" i="2"/>
  <c r="D200" i="2"/>
  <c r="F209" i="2"/>
  <c r="C203" i="2"/>
  <c r="F201" i="2"/>
  <c r="D197" i="2"/>
  <c r="F198" i="2"/>
  <c r="C206" i="2"/>
  <c r="D194" i="2"/>
  <c r="C207" i="2"/>
  <c r="C194" i="2"/>
  <c r="F199" i="2"/>
  <c r="F194" i="2"/>
  <c r="D228" i="2"/>
  <c r="E243" i="2"/>
  <c r="F243" i="2"/>
  <c r="D208" i="2"/>
  <c r="E194" i="2"/>
  <c r="D199" i="2"/>
  <c r="C199" i="2"/>
  <c r="F203" i="2"/>
  <c r="C243" i="2"/>
  <c r="F208" i="2"/>
  <c r="C196" i="2"/>
  <c r="F211" i="2"/>
  <c r="C195" i="2"/>
  <c r="E206" i="2"/>
  <c r="D195" i="2"/>
  <c r="C200" i="2"/>
  <c r="D245" i="2"/>
  <c r="I36" i="2"/>
  <c r="I63" i="2"/>
  <c r="K63" i="2" s="1"/>
  <c r="I49" i="2"/>
  <c r="K49" i="2" s="1"/>
  <c r="I47" i="2"/>
  <c r="K47" i="2" s="1"/>
  <c r="I48" i="2"/>
  <c r="I38" i="2"/>
  <c r="I40" i="2"/>
  <c r="K40" i="2" s="1"/>
  <c r="I39" i="2"/>
  <c r="K39" i="2" s="1"/>
  <c r="I37" i="2"/>
  <c r="K37" i="2" s="1"/>
  <c r="I45" i="2"/>
  <c r="I43" i="2"/>
  <c r="K43" i="2" s="1"/>
  <c r="I57" i="2"/>
  <c r="K57" i="2" s="1"/>
  <c r="I44" i="2"/>
  <c r="K44" i="2" s="1"/>
  <c r="I59" i="2"/>
  <c r="K59" i="2" s="1"/>
  <c r="I61" i="2"/>
  <c r="K61" i="2" s="1"/>
  <c r="I35" i="2"/>
  <c r="I53" i="2"/>
  <c r="K53" i="2" s="1"/>
  <c r="I34" i="2"/>
  <c r="K34" i="2" s="1"/>
  <c r="I58" i="2"/>
  <c r="I52" i="2"/>
  <c r="K52" i="2" s="1"/>
  <c r="I41" i="2"/>
  <c r="K41" i="2" s="1"/>
  <c r="I55" i="2"/>
  <c r="K55" i="2" s="1"/>
  <c r="I42" i="2"/>
  <c r="K42" i="2" s="1"/>
  <c r="I162" i="2"/>
  <c r="K162" i="2" s="1"/>
  <c r="I142" i="2"/>
  <c r="I154" i="2"/>
  <c r="I143" i="2"/>
  <c r="I147" i="2"/>
  <c r="K147" i="2" s="1"/>
  <c r="I133" i="2"/>
  <c r="I146" i="2"/>
  <c r="K146" i="2" s="1"/>
  <c r="I160" i="2"/>
  <c r="K160" i="2" s="1"/>
  <c r="I158" i="2"/>
  <c r="I135" i="2"/>
  <c r="I149" i="2"/>
  <c r="I141" i="2"/>
  <c r="I139" i="2"/>
  <c r="I148" i="2"/>
  <c r="I134" i="2"/>
  <c r="I137" i="2"/>
  <c r="I136" i="2"/>
  <c r="I153" i="2"/>
  <c r="K153" i="2" s="1"/>
  <c r="I156" i="2"/>
  <c r="K156" i="2" s="1"/>
  <c r="I138" i="2"/>
  <c r="K138" i="2" s="1"/>
  <c r="I144" i="2"/>
  <c r="I140" i="2"/>
  <c r="E227" i="2" l="1"/>
  <c r="I196" i="2"/>
  <c r="K196" i="2" s="1"/>
  <c r="I197" i="2"/>
  <c r="K197" i="2" s="1"/>
  <c r="I200" i="2"/>
  <c r="K200" i="2" s="1"/>
  <c r="I199" i="2"/>
  <c r="K199" i="2" s="1"/>
  <c r="I203" i="2"/>
  <c r="K203" i="2" s="1"/>
  <c r="I201" i="2"/>
  <c r="K201" i="2" s="1"/>
  <c r="I198" i="2"/>
  <c r="K198" i="2" s="1"/>
  <c r="I195" i="2"/>
  <c r="K195" i="2" s="1"/>
  <c r="K48" i="2"/>
  <c r="K45" i="2"/>
  <c r="K135" i="2"/>
  <c r="K137" i="2"/>
  <c r="K36" i="2"/>
  <c r="K38" i="2"/>
  <c r="K58" i="2"/>
  <c r="K35" i="2"/>
  <c r="I228" i="2"/>
  <c r="K228" i="2" s="1"/>
  <c r="I213" i="2"/>
  <c r="K213" i="2" s="1"/>
  <c r="I207" i="2"/>
  <c r="K207" i="2" s="1"/>
  <c r="I231" i="2"/>
  <c r="K231" i="2" s="1"/>
  <c r="F242" i="2"/>
  <c r="I245" i="2"/>
  <c r="K245" i="2" s="1"/>
  <c r="E205" i="2"/>
  <c r="C205" i="2"/>
  <c r="C242" i="2"/>
  <c r="I209" i="2"/>
  <c r="K209" i="2" s="1"/>
  <c r="E242" i="2"/>
  <c r="D242" i="2"/>
  <c r="I243" i="2"/>
  <c r="I211" i="2"/>
  <c r="K211" i="2" s="1"/>
  <c r="I206" i="2"/>
  <c r="K206" i="2" s="1"/>
  <c r="D205" i="2"/>
  <c r="I208" i="2"/>
  <c r="K208" i="2" s="1"/>
  <c r="F205" i="2"/>
  <c r="K142" i="2"/>
  <c r="K158" i="2"/>
  <c r="K148" i="2"/>
  <c r="K139" i="2"/>
  <c r="K141" i="2"/>
  <c r="K133" i="2"/>
  <c r="K144" i="2"/>
  <c r="K154" i="2"/>
  <c r="K136" i="2"/>
  <c r="K149" i="2"/>
  <c r="K134" i="2"/>
  <c r="K140" i="2"/>
  <c r="K143" i="2"/>
  <c r="K243" i="2" l="1"/>
  <c r="I205" i="2"/>
  <c r="K205" i="2" s="1"/>
  <c r="I242" i="2"/>
  <c r="G27" i="2"/>
  <c r="E17" i="1" s="1"/>
  <c r="E27" i="2"/>
  <c r="E16" i="1" s="1"/>
  <c r="F27" i="2"/>
  <c r="E12" i="1" s="1"/>
  <c r="H27" i="2"/>
  <c r="E13" i="1" s="1"/>
  <c r="C27" i="2"/>
  <c r="E15" i="1" s="1"/>
  <c r="D27" i="2"/>
  <c r="E11" i="1" s="1"/>
  <c r="E10" i="1" s="1"/>
  <c r="E127" i="2"/>
  <c r="F127" i="2"/>
  <c r="I10" i="2"/>
  <c r="I19" i="2"/>
  <c r="K19" i="2" s="1"/>
  <c r="I20" i="2"/>
  <c r="I11" i="2"/>
  <c r="I12" i="2"/>
  <c r="I21" i="2"/>
  <c r="K21" i="2" s="1"/>
  <c r="I17" i="2"/>
  <c r="I15" i="2"/>
  <c r="I16" i="2"/>
  <c r="I9" i="2"/>
  <c r="I14" i="2"/>
  <c r="I13" i="2"/>
  <c r="I33" i="2"/>
  <c r="D127" i="2"/>
  <c r="K242" i="2" l="1"/>
  <c r="K12" i="2"/>
  <c r="K13" i="2"/>
  <c r="K9" i="2"/>
  <c r="K11" i="2"/>
  <c r="K14" i="2"/>
  <c r="K20" i="2"/>
  <c r="K22" i="2"/>
  <c r="K16" i="2"/>
  <c r="K10" i="2"/>
  <c r="K15" i="2"/>
  <c r="K17" i="2"/>
  <c r="K18" i="2"/>
  <c r="K33" i="2"/>
  <c r="I127" i="2"/>
  <c r="I27" i="2"/>
  <c r="C251" i="3"/>
  <c r="A35" i="3"/>
  <c r="C28" i="3"/>
  <c r="F21" i="1"/>
  <c r="F20" i="1"/>
  <c r="F19" i="1"/>
  <c r="F9" i="1"/>
  <c r="K27" i="2" l="1"/>
  <c r="C185" i="2"/>
  <c r="E185" i="2"/>
  <c r="D185" i="2"/>
  <c r="F185" i="2"/>
  <c r="F16" i="1" l="1"/>
  <c r="F15" i="1"/>
  <c r="F12" i="1"/>
  <c r="F11" i="1"/>
  <c r="I185" i="2"/>
  <c r="K185" i="2" s="1"/>
  <c r="K127" i="2" l="1"/>
  <c r="F10" i="1"/>
  <c r="F17" i="1"/>
  <c r="F13" i="1"/>
  <c r="C193" i="2"/>
  <c r="C212" i="2"/>
  <c r="C227" i="2"/>
  <c r="C256" i="2"/>
  <c r="I194" i="2"/>
  <c r="K194" i="2" s="1"/>
  <c r="F193" i="2"/>
  <c r="D193" i="2"/>
  <c r="G193" i="2"/>
  <c r="E193" i="2"/>
  <c r="I193" i="2" l="1"/>
  <c r="J193" i="2"/>
  <c r="C262" i="2"/>
  <c r="D256" i="2"/>
  <c r="E256" i="2"/>
  <c r="G256" i="2"/>
  <c r="F256" i="2"/>
  <c r="G227" i="2"/>
  <c r="D227" i="2"/>
  <c r="F227" i="2"/>
  <c r="I227" i="2"/>
  <c r="K227" i="2" s="1"/>
  <c r="K256" i="2" l="1"/>
  <c r="K193" i="2"/>
  <c r="G212" i="2"/>
  <c r="G262" i="2" s="1"/>
  <c r="D212" i="2"/>
  <c r="D262" i="2" s="1"/>
  <c r="E212" i="2"/>
  <c r="E262" i="2" s="1"/>
  <c r="F212" i="2"/>
  <c r="F262" i="2" s="1"/>
  <c r="I212" i="2"/>
  <c r="K212" i="2" s="1"/>
  <c r="I262" i="2" l="1"/>
  <c r="K262" i="2" s="1"/>
</calcChain>
</file>

<file path=xl/sharedStrings.xml><?xml version="1.0" encoding="utf-8"?>
<sst xmlns="http://schemas.openxmlformats.org/spreadsheetml/2006/main" count="677" uniqueCount="326">
  <si>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</si>
  <si>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</si>
  <si>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</si>
  <si>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</si>
  <si>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</si>
  <si>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</si>
  <si>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</si>
  <si>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</si>
  <si>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</si>
  <si>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</si>
  <si>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</si>
  <si>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</si>
  <si>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</si>
  <si>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</si>
  <si>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</si>
  <si>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</si>
  <si>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</si>
  <si>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</si>
  <si>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</si>
  <si>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</si>
  <si>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</si>
  <si>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</si>
  <si>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</si>
  <si>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</si>
  <si>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</si>
  <si>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</si>
  <si>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</si>
  <si>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</si>
  <si>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</si>
  <si>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</si>
  <si>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</si>
  <si>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</si>
  <si>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</si>
  <si>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</si>
  <si>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</si>
  <si>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</si>
  <si>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</si>
  <si>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</si>
  <si>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</si>
  <si>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</si>
  <si>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</si>
  <si>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</si>
  <si>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</si>
  <si>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</si>
  <si>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</si>
  <si>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</si>
  <si>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</si>
  <si>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</si>
  <si>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</si>
  <si>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</si>
  <si>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</si>
  <si>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</si>
  <si>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</si>
  <si>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</si>
  <si>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</si>
  <si>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</si>
  <si>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</si>
  <si>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</si>
  <si>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</si>
  <si>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</si>
  <si>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</si>
  <si>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</si>
  <si>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</si>
  <si>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</si>
  <si>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</si>
  <si>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</si>
  <si>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</si>
  <si>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</si>
  <si>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</si>
  <si>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</si>
  <si>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</si>
  <si>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</si>
  <si>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</si>
  <si>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</si>
  <si>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</si>
  <si>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</si>
  <si>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</si>
  <si>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</si>
  <si>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</si>
  <si>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</si>
  <si>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</si>
  <si>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</si>
  <si>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</si>
  <si>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</si>
  <si>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</si>
  <si>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</si>
  <si>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</si>
  <si>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</si>
  <si>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</si>
  <si>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</si>
  <si>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</si>
  <si>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</si>
  <si>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</si>
  <si>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</si>
  <si>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</si>
  <si>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</si>
  <si>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</si>
  <si>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</si>
  <si>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</si>
  <si>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</si>
  <si>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</si>
  <si>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</si>
  <si>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</si>
  <si>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</si>
  <si>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</si>
  <si>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</si>
  <si>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</si>
  <si>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</si>
  <si>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</si>
  <si>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</si>
  <si>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</si>
  <si>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</si>
  <si>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</si>
  <si>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</si>
  <si>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</si>
  <si>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</si>
  <si>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</si>
  <si>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</si>
  <si>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</si>
  <si>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</si>
  <si>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</si>
  <si>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</si>
  <si>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</si>
  <si>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</si>
  <si>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</si>
  <si>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</si>
  <si>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</si>
  <si>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</si>
  <si>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</si>
  <si>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</si>
  <si>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</si>
  <si>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</si>
  <si>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</si>
  <si>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</si>
  <si>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</si>
  <si>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</si>
  <si>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</si>
  <si>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</si>
  <si>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</si>
  <si>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</si>
  <si>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</si>
  <si>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</si>
  <si>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</si>
  <si>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</si>
  <si>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</si>
  <si>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</si>
  <si>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</si>
  <si>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</si>
  <si>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</si>
  <si>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</si>
  <si>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</si>
  <si>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</si>
  <si>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</si>
  <si>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</si>
  <si>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</si>
  <si>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</si>
  <si>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</si>
  <si>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</si>
  <si>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</si>
  <si>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</si>
  <si>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</si>
  <si>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</si>
  <si>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</si>
  <si>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</si>
  <si>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</si>
  <si>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</si>
  <si>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</si>
  <si>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</si>
  <si>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</si>
  <si>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</si>
  <si>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</si>
  <si>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</si>
  <si>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</si>
  <si>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</si>
  <si>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</si>
  <si>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</si>
  <si>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</si>
  <si>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</si>
  <si>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</si>
  <si>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</si>
  <si>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</si>
  <si>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</si>
  <si>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</si>
  <si>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</si>
  <si>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</si>
  <si>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</si>
  <si>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</si>
  <si>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</si>
  <si>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</si>
  <si>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</si>
  <si>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</si>
  <si>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</si>
  <si>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</si>
  <si>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</si>
  <si>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</si>
  <si>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</si>
  <si>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</si>
  <si>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</si>
  <si>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</si>
  <si>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</si>
  <si>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</si>
  <si>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</si>
  <si>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</si>
  <si>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</si>
  <si>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</si>
  <si>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</si>
  <si>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</si>
  <si>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</si>
  <si>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</si>
  <si>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</si>
  <si>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</si>
  <si>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</si>
  <si>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</si>
  <si>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</si>
  <si>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</si>
  <si>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</si>
  <si>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</si>
  <si>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</si>
  <si>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</si>
  <si>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</si>
  <si>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</si>
  <si>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</si>
  <si>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</si>
  <si>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</si>
  <si>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</si>
  <si>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</si>
  <si>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</si>
  <si>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</si>
  <si>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</si>
  <si>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</si>
  <si>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</si>
  <si>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</si>
  <si>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</si>
  <si>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</si>
  <si>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</si>
  <si>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</si>
  <si>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</si>
  <si>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</si>
  <si>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</si>
  <si>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</si>
  <si>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</si>
  <si>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</si>
  <si>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</si>
  <si>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</si>
  <si>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</si>
  <si>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</si>
  <si>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</si>
  <si>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</si>
  <si>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</si>
  <si>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</si>
  <si>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</si>
  <si>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</si>
  <si>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</si>
  <si>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</si>
  <si>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</si>
  <si>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</si>
  <si>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</si>
  <si>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</si>
  <si>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</si>
  <si>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</si>
  <si>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</si>
  <si>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</si>
  <si>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</si>
  <si>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</si>
  <si>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</si>
  <si>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</si>
  <si>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</si>
  <si>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</si>
  <si>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</si>
  <si>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</si>
  <si>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</si>
  <si>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</si>
  <si>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</si>
  <si>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</si>
  <si>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</si>
  <si>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</si>
  <si>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</si>
  <si>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</si>
  <si>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</si>
  <si>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</si>
  <si>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</si>
  <si>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Guernsey</t>
  </si>
  <si>
    <t>Côte d'Ivoire</t>
  </si>
  <si>
    <t xml:space="preserve"> </t>
  </si>
  <si>
    <t>Qatar</t>
  </si>
  <si>
    <t>Grenada</t>
  </si>
  <si>
    <t>Republic of Moldova</t>
  </si>
  <si>
    <t>*Số liệu tính từ 1/1 đến ngày 20 tháng báo cáo</t>
  </si>
  <si>
    <t>Honduras</t>
  </si>
  <si>
    <t>So với cùng kỳ (%)</t>
  </si>
  <si>
    <t>Vanuatu</t>
  </si>
  <si>
    <t>Georgia</t>
  </si>
  <si>
    <t>Số lượt dự án tăng vốn</t>
  </si>
  <si>
    <t>Vốn đăng ký tăng thêm 
(triệu USD)</t>
  </si>
  <si>
    <t>Giá trị góp vốn, mua cổ phần</t>
  </si>
  <si>
    <t>I</t>
  </si>
  <si>
    <t>Đồng bằng sông Hồng</t>
  </si>
  <si>
    <t>II</t>
  </si>
  <si>
    <t>Trung du và miền núi phía Bắc</t>
  </si>
  <si>
    <t>III</t>
  </si>
  <si>
    <t>Bắc Trung Bộ và duyên hải miền Trung</t>
  </si>
  <si>
    <t>IV</t>
  </si>
  <si>
    <t>Tây Nguyên</t>
  </si>
  <si>
    <t>V</t>
  </si>
  <si>
    <t>Đông Nam Bộ</t>
  </si>
  <si>
    <t>VI</t>
  </si>
  <si>
    <t>Đồng bằng sông Cửu Long</t>
  </si>
  <si>
    <t>ĐẦU TƯ TRỰC TIẾP NƯỚC NGOÀI TẠI VIỆT NAM THEO VÙNG</t>
  </si>
  <si>
    <t>VII</t>
  </si>
  <si>
    <t>Vùng</t>
  </si>
  <si>
    <t>Algeria</t>
  </si>
  <si>
    <t>Cộng hoà Trung Phi</t>
  </si>
  <si>
    <t>Liberia</t>
  </si>
  <si>
    <t>THU HÚT ĐẦU TƯ NƯỚC NGOÀI 7 THÁNG ĐẦU NĂM 2023 THEO NGÀNH</t>
  </si>
  <si>
    <t>Tính từ 01/01/2023 đến 20/07/2023</t>
  </si>
  <si>
    <t>7T/2022</t>
  </si>
  <si>
    <t>THU HÚT ĐẦU TƯ NƯỚC NGOÀI 7 THÁNG ĐẦU NĂM 2023 THEO ĐỐI TÁC</t>
  </si>
  <si>
    <t>THU HÚT ĐẦU TƯ NƯỚC NGOÀI 7 THÁNG ĐẦU NĂM 2023 THEO ĐỊA PHƯƠNG</t>
  </si>
  <si>
    <t>THU HÚT ĐẦU TƯ NƯỚC NGOÀI 7 THÁNG ĐẦU NĂM 2023 THEO VÙNG</t>
  </si>
  <si>
    <t>BÁO CÁO NHANH ĐẦU TƯ NƯỚC NGOÀI 7 THÁNG ĐẦU NĂM 2023</t>
  </si>
  <si>
    <t>7 tháng năm 2022</t>
  </si>
  <si>
    <t>7 tháng năm 2023</t>
  </si>
  <si>
    <t>Luỹ kế đến 20/7/2023:</t>
  </si>
  <si>
    <t>(Lũy kế các dự án còn hiệu lực đến ngày 20/07/2023)</t>
  </si>
  <si>
    <t xml:space="preserve">143 quốc gia, vùng lãnh thổ có đầu tư tại Việt Nam với 37.839 dự án, tổng vốn đăng ký 452,7 tỷ USD. Hàn Quốc dẫn đầu, tiếp theo là Singapore, Nhật Bản, Đài Loan. </t>
  </si>
  <si>
    <t>Hà Nội, ngày 22 tháng 7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</si>
</sst>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0" formatCode="0.000"/>
    <numFmt numFmtId="171" formatCode="\$#,##0\ ;\(\$#,##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_-* #,##0.00_-;\-* #,##0.00_-;_-* &quot;-&quot;??_-;_-@_-"/>
    <numFmt numFmtId="177" formatCode="_-&quot;£&quot;* #,##0_-;\-&quot;£&quot;* #,##0_-;_-&quot;£&quot;* &quot;-&quot;_-;_-@_-"/>
    <numFmt numFmtId="178" formatCode="_-* #,##0_-;\-* #,##0_-;_-* &quot;-&quot;_-;_-@_-"/>
    <numFmt numFmtId="179" formatCode="_-&quot;$&quot;* #,##0_-;\-&quot;$&quot;* #,##0_-;_-&quot;$&quot;* &quot;-&quot;_-;_-@_-"/>
    <numFmt numFmtId="180" formatCode="_-&quot;$&quot;* #,##0.00_-;\-&quot;$&quot;* #,##0.00_-;_-&quot;$&quot;* &quot;-&quot;??_-;_-@_-"/>
    <numFmt numFmtId="181" formatCode="#,##0\ &quot;F&quot;;[Red]\-#,##0\ &quot;F&quot;"/>
    <numFmt numFmtId="182" formatCode="0.00_)"/>
    <numFmt numFmtId="183" formatCode="#.##"/>
    <numFmt numFmtId="184" formatCode="0.00E+00;\许"/>
    <numFmt numFmtId="185" formatCode="0.00E+00;\趰"/>
    <numFmt numFmtId="186" formatCode="0.0E+00;\趰"/>
    <numFmt numFmtId="187" formatCode="0E+00;\趰"/>
    <numFmt numFmtId="188" formatCode="#,##0.0;[Red]\-#,##0.0"/>
    <numFmt numFmtId="190" formatCode="_(* #,##0.0_);_(* \(#,##0.0\);_(* &quot;-&quot;??_);_(@_)"/>
  </numFmts>
  <fonts count="73">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11"/>
      <color theme="1"/>
      <name val="Times New Roman"/>
      <family val="1"/>
    </font>
    <font>
      <i/>
      <sz val="11"/>
      <name val="Times New Roman"/>
      <family val="1"/>
    </font>
    <font>
      <sz val="10"/>
      <name val="Times New Roman"/>
      <family val="1"/>
    </font>
    <font>
      <b/>
      <sz val="14"/>
      <name val="Times New Roman"/>
      <family val="1"/>
    </font>
    <font>
      <b/>
      <i/>
      <u/>
      <sz val="11"/>
      <color indexed="8"/>
      <name val="Times New Roman"/>
      <family val="1"/>
    </font>
    <font>
      <sz val="10"/>
      <color indexed="8"/>
      <name val="Times New Roman"/>
      <family val="1"/>
    </font>
    <font>
      <b/>
      <i/>
      <sz val="11"/>
      <color indexed="8"/>
      <name val="Times New Roman"/>
      <family val="1"/>
    </font>
    <font>
      <sz val="11"/>
      <color indexed="8"/>
      <name val="Arial"/>
      <family val="2"/>
    </font>
    <font>
      <b/>
      <sz val="11"/>
      <color theme="1"/>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999999"/>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8"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8"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applyFont="0" applyFill="0" applyBorder="0" applyAlignment="0" applyProtection="0"/>
    <xf numFmtId="184"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xf numFmtId="0" fontId="28" fillId="0" borderId="0"/>
    <xf numFmtId="37" fontId="29" fillId="0" borderId="0"/>
    <xf numFmtId="0" fontId="30" fillId="0" borderId="0"/>
    <xf numFmtId="170" fontId="14" fillId="0" borderId="0" applyFill="0" applyBorder="0" applyAlignment="0"/>
    <xf numFmtId="170" fontId="4" fillId="0" borderId="0" applyFill="0" applyBorder="0" applyAlignment="0"/>
    <xf numFmtId="170"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1" applyNumberFormat="0" applyAlignment="0" applyProtection="0">
      <alignment horizontal="left" vertical="center"/>
    </xf>
    <xf numFmtId="0" fontId="8" fillId="0" borderId="22">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7" fontId="14" fillId="0" borderId="23"/>
    <xf numFmtId="177" fontId="4" fillId="0" borderId="23"/>
    <xf numFmtId="177" fontId="4" fillId="0" borderId="23"/>
    <xf numFmtId="0" fontId="15" fillId="0" borderId="0" applyNumberFormat="0" applyFont="0" applyFill="0" applyAlignment="0"/>
    <xf numFmtId="182"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5" fillId="0" borderId="24"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2" fontId="5" fillId="0" borderId="0" applyFont="0" applyFill="0" applyBorder="0" applyAlignment="0" applyProtection="0"/>
    <xf numFmtId="173" fontId="5" fillId="0" borderId="0" applyFont="0" applyFill="0" applyBorder="0" applyAlignment="0" applyProtection="0"/>
    <xf numFmtId="174" fontId="40" fillId="0" borderId="0" applyFont="0" applyFill="0" applyBorder="0" applyAlignment="0" applyProtection="0"/>
    <xf numFmtId="175" fontId="40" fillId="0" borderId="0" applyFont="0" applyFill="0" applyBorder="0" applyAlignment="0" applyProtection="0"/>
    <xf numFmtId="0" fontId="41" fillId="0" borderId="0"/>
    <xf numFmtId="0" fontId="15" fillId="0" borderId="0"/>
    <xf numFmtId="178" fontId="39" fillId="0" borderId="0" applyFont="0" applyFill="0" applyBorder="0" applyAlignment="0" applyProtection="0"/>
    <xf numFmtId="176" fontId="39" fillId="0" borderId="0" applyFont="0" applyFill="0" applyBorder="0" applyAlignment="0" applyProtection="0"/>
    <xf numFmtId="179" fontId="39" fillId="0" borderId="0" applyFont="0" applyFill="0" applyBorder="0" applyAlignment="0" applyProtection="0"/>
    <xf numFmtId="181" fontId="42" fillId="0" borderId="0" applyFont="0" applyFill="0" applyBorder="0" applyAlignment="0" applyProtection="0"/>
    <xf numFmtId="180"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1" applyNumberFormat="0" applyAlignment="0" applyProtection="0"/>
    <xf numFmtId="0" fontId="52" fillId="10" borderId="32" applyNumberFormat="0" applyAlignment="0" applyProtection="0"/>
    <xf numFmtId="0" fontId="53" fillId="10" borderId="31" applyNumberFormat="0" applyAlignment="0" applyProtection="0"/>
    <xf numFmtId="0" fontId="54" fillId="0" borderId="33" applyNumberFormat="0" applyFill="0" applyAlignment="0" applyProtection="0"/>
    <xf numFmtId="0" fontId="55" fillId="11" borderId="3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6"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5" applyNumberFormat="0" applyFont="0" applyAlignment="0" applyProtection="0"/>
  </cellStyleXfs>
  <cellXfs count="219">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Font="1" applyFill="1" applyBorder="1"/>
    <xf numFmtId="167" fontId="9" fillId="4" borderId="5" xfId="5" applyNumberFormat="1" applyFont="1" applyFill="1" applyBorder="1" applyAlignment="1">
      <alignment horizontal="right" vertical="center" wrapText="1"/>
    </xf>
    <xf numFmtId="43" fontId="9" fillId="4" borderId="5" xfId="5" applyFont="1" applyFill="1" applyBorder="1" applyAlignment="1">
      <alignment horizontal="right" vertical="center" wrapText="1"/>
    </xf>
    <xf numFmtId="0" fontId="9" fillId="3" borderId="0" xfId="0" applyFont="1" applyFill="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167" fontId="10" fillId="3" borderId="0" xfId="1" applyNumberFormat="1" applyFont="1" applyFill="1"/>
    <xf numFmtId="0" fontId="34" fillId="0" borderId="5" xfId="0" applyFont="1" applyBorder="1" applyAlignment="1">
      <alignment wrapText="1"/>
    </xf>
    <xf numFmtId="0" fontId="64" fillId="0" borderId="0" xfId="0" applyFont="1"/>
    <xf numFmtId="0" fontId="61" fillId="0" borderId="0" xfId="0" applyFont="1" applyAlignment="1">
      <alignment horizontal="left"/>
    </xf>
    <xf numFmtId="167" fontId="64" fillId="0" borderId="0" xfId="1" applyNumberFormat="1" applyFont="1"/>
    <xf numFmtId="43" fontId="64" fillId="0" borderId="0" xfId="1" applyFont="1"/>
    <xf numFmtId="167" fontId="65" fillId="0" borderId="0" xfId="1" applyNumberFormat="1" applyFont="1" applyAlignment="1">
      <alignment horizontal="right"/>
    </xf>
    <xf numFmtId="43" fontId="65" fillId="0" borderId="0" xfId="1" applyFont="1" applyAlignment="1">
      <alignment horizontal="right"/>
    </xf>
    <xf numFmtId="0" fontId="64" fillId="0" borderId="13" xfId="0" applyFont="1" applyBorder="1" applyAlignment="1">
      <alignment vertical="center" wrapText="1"/>
    </xf>
    <xf numFmtId="0" fontId="64" fillId="0" borderId="14" xfId="0" applyFont="1" applyBorder="1" applyAlignment="1">
      <alignment vertical="center" wrapText="1"/>
    </xf>
    <xf numFmtId="167" fontId="64" fillId="0" borderId="14" xfId="1" applyNumberFormat="1" applyFont="1" applyBorder="1" applyAlignment="1">
      <alignment vertical="center"/>
    </xf>
    <xf numFmtId="43" fontId="64" fillId="0" borderId="14" xfId="1" applyFont="1" applyBorder="1" applyAlignment="1">
      <alignment vertical="center"/>
    </xf>
    <xf numFmtId="43" fontId="64" fillId="0" borderId="15" xfId="1" applyFont="1" applyBorder="1" applyAlignment="1">
      <alignment vertical="center"/>
    </xf>
    <xf numFmtId="0" fontId="64" fillId="0" borderId="0" xfId="0" applyFont="1" applyAlignment="1">
      <alignment vertical="center"/>
    </xf>
    <xf numFmtId="0" fontId="64" fillId="0" borderId="16" xfId="0" applyFont="1" applyBorder="1" applyAlignment="1">
      <alignment vertical="center" wrapText="1"/>
    </xf>
    <xf numFmtId="0" fontId="64" fillId="0" borderId="0" xfId="0" applyFont="1" applyAlignment="1">
      <alignment horizontal="center"/>
    </xf>
    <xf numFmtId="0" fontId="64" fillId="0" borderId="13" xfId="0" applyFont="1" applyBorder="1" applyAlignment="1">
      <alignment horizontal="center" vertical="center"/>
    </xf>
    <xf numFmtId="43" fontId="64" fillId="0" borderId="14" xfId="1" applyFont="1" applyBorder="1" applyAlignment="1">
      <alignment horizontal="left" vertical="center"/>
    </xf>
    <xf numFmtId="43" fontId="64" fillId="0" borderId="14" xfId="1" applyFont="1" applyFill="1" applyBorder="1" applyAlignment="1">
      <alignment horizontal="left" vertical="center"/>
    </xf>
    <xf numFmtId="43" fontId="64" fillId="0" borderId="16" xfId="1" applyFont="1" applyBorder="1" applyAlignment="1">
      <alignment horizontal="left" vertic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5" fillId="0" borderId="0" xfId="3" applyNumberFormat="1" applyFont="1" applyAlignment="1">
      <alignment horizontal="right"/>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Font="1" applyBorder="1" applyAlignment="1">
      <alignment horizontal="left"/>
    </xf>
    <xf numFmtId="0" fontId="62" fillId="0" borderId="5" xfId="0" applyFont="1" applyBorder="1"/>
    <xf numFmtId="0" fontId="62" fillId="0" borderId="5" xfId="0" applyFont="1" applyBorder="1" applyAlignment="1">
      <alignment horizontal="center"/>
    </xf>
    <xf numFmtId="3" fontId="62" fillId="0" borderId="5" xfId="0" applyNumberFormat="1" applyFont="1" applyBorder="1"/>
    <xf numFmtId="166" fontId="62" fillId="0" borderId="6" xfId="3" applyNumberFormat="1" applyFont="1" applyFill="1" applyBorder="1"/>
    <xf numFmtId="0" fontId="62" fillId="0" borderId="0" xfId="0" applyFont="1"/>
    <xf numFmtId="4" fontId="62" fillId="0" borderId="5" xfId="1" applyNumberFormat="1" applyFont="1" applyFill="1" applyBorder="1" applyAlignment="1">
      <alignment horizontal="right"/>
    </xf>
    <xf numFmtId="166" fontId="62" fillId="0" borderId="6" xfId="3" applyNumberFormat="1" applyFont="1" applyBorder="1"/>
    <xf numFmtId="0" fontId="62" fillId="0" borderId="0" xfId="0" applyFont="1" applyAlignment="1">
      <alignment horizontal="left"/>
    </xf>
    <xf numFmtId="0" fontId="62" fillId="0" borderId="0" xfId="0" applyFont="1" applyAlignment="1">
      <alignment horizontal="center"/>
    </xf>
    <xf numFmtId="3" fontId="62" fillId="0" borderId="0" xfId="0" applyNumberFormat="1" applyFont="1"/>
    <xf numFmtId="166" fontId="62" fillId="0" borderId="0" xfId="3" applyNumberFormat="1" applyFont="1" applyFill="1" applyBorder="1"/>
    <xf numFmtId="0" fontId="60" fillId="0" borderId="0" xfId="0" applyFont="1" applyAlignment="1">
      <alignment vertical="center"/>
    </xf>
    <xf numFmtId="0" fontId="68" fillId="0" borderId="0" xfId="0" applyFont="1"/>
    <xf numFmtId="167" fontId="69" fillId="0" borderId="0" xfId="4" applyNumberFormat="1" applyFont="1"/>
    <xf numFmtId="166" fontId="62" fillId="0" borderId="0" xfId="3" applyNumberFormat="1" applyFont="1"/>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6" fontId="60" fillId="0" borderId="0" xfId="3" applyNumberFormat="1" applyFont="1" applyAlignment="1"/>
    <xf numFmtId="165" fontId="61" fillId="0" borderId="0" xfId="0" applyNumberFormat="1" applyFo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43" fontId="64" fillId="0" borderId="16" xfId="1" applyFont="1" applyFill="1" applyBorder="1" applyAlignment="1">
      <alignment horizontal="left" vertical="center"/>
    </xf>
    <xf numFmtId="4" fontId="62" fillId="0" borderId="0" xfId="0" applyNumberFormat="1" applyFont="1"/>
    <xf numFmtId="168" fontId="64" fillId="0" borderId="14" xfId="1" applyNumberFormat="1" applyFont="1" applyBorder="1" applyAlignment="1">
      <alignment vertical="center"/>
    </xf>
    <xf numFmtId="166" fontId="62" fillId="0" borderId="0" xfId="0" applyNumberFormat="1" applyFont="1"/>
    <xf numFmtId="190" fontId="65" fillId="0" borderId="0" xfId="1" applyNumberFormat="1" applyFont="1" applyAlignment="1">
      <alignment horizontal="right"/>
    </xf>
    <xf numFmtId="190" fontId="64" fillId="0" borderId="15" xfId="1" applyNumberFormat="1" applyFont="1" applyBorder="1" applyAlignment="1">
      <alignment vertical="center"/>
    </xf>
    <xf numFmtId="190" fontId="64" fillId="0" borderId="0" xfId="1" applyNumberFormat="1" applyFont="1"/>
    <xf numFmtId="3" fontId="64" fillId="0" borderId="0" xfId="0" applyNumberFormat="1" applyFont="1"/>
    <xf numFmtId="0" fontId="64" fillId="0" borderId="14" xfId="0" applyFont="1" applyBorder="1" applyAlignment="1">
      <alignment horizontal="left" vertical="center"/>
    </xf>
    <xf numFmtId="0" fontId="64" fillId="0" borderId="14" xfId="0" applyFont="1" applyBorder="1" applyAlignment="1">
      <alignment vertical="center"/>
    </xf>
    <xf numFmtId="2" fontId="64" fillId="0" borderId="14" xfId="0" applyNumberFormat="1" applyFont="1" applyBorder="1" applyAlignment="1">
      <alignment vertical="center"/>
    </xf>
    <xf numFmtId="0" fontId="64" fillId="0" borderId="41" xfId="0" applyFont="1" applyBorder="1" applyAlignment="1">
      <alignment horizontal="center" vertical="center"/>
    </xf>
    <xf numFmtId="0" fontId="64" fillId="0" borderId="16" xfId="0" applyFont="1" applyBorder="1" applyAlignment="1">
      <alignment vertical="center"/>
    </xf>
    <xf numFmtId="43" fontId="64" fillId="0" borderId="39" xfId="1" applyFont="1" applyBorder="1" applyAlignment="1">
      <alignment vertical="center"/>
    </xf>
    <xf numFmtId="0" fontId="66" fillId="0" borderId="0" xfId="0" applyFont="1"/>
    <xf numFmtId="0" fontId="66" fillId="0" borderId="0" xfId="0" applyFont="1" applyAlignment="1">
      <alignment horizontal="center"/>
    </xf>
    <xf numFmtId="167" fontId="66" fillId="0" borderId="0" xfId="5" applyNumberFormat="1" applyFont="1"/>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167" fontId="9" fillId="2" borderId="11" xfId="5"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3" borderId="14" xfId="0" applyFont="1" applyFill="1" applyBorder="1" applyAlignment="1">
      <alignment wrapText="1"/>
    </xf>
    <xf numFmtId="167" fontId="10" fillId="3" borderId="14" xfId="5" applyNumberFormat="1" applyFont="1" applyFill="1" applyBorder="1" applyAlignment="1">
      <alignment wrapText="1"/>
    </xf>
    <xf numFmtId="0" fontId="34" fillId="0" borderId="14" xfId="0" applyFont="1" applyBorder="1" applyAlignment="1">
      <alignment vertical="center"/>
    </xf>
    <xf numFmtId="0" fontId="10" fillId="3" borderId="18" xfId="0" applyFont="1" applyFill="1" applyBorder="1" applyAlignment="1">
      <alignment wrapText="1"/>
    </xf>
    <xf numFmtId="0" fontId="34" fillId="0" borderId="16" xfId="0" applyFont="1" applyBorder="1" applyAlignment="1">
      <alignment vertical="center"/>
    </xf>
    <xf numFmtId="0" fontId="9" fillId="0" borderId="11" xfId="0" applyFont="1" applyBorder="1" applyAlignment="1">
      <alignment vertical="center"/>
    </xf>
    <xf numFmtId="167" fontId="9" fillId="0" borderId="11" xfId="5" applyNumberFormat="1" applyFont="1" applyBorder="1" applyAlignment="1">
      <alignment vertical="center"/>
    </xf>
    <xf numFmtId="0" fontId="34" fillId="0" borderId="14" xfId="0" applyFont="1" applyBorder="1" applyAlignment="1">
      <alignment horizontal="left" vertical="center"/>
    </xf>
    <xf numFmtId="167" fontId="9" fillId="4" borderId="18" xfId="5" applyNumberFormat="1" applyFont="1" applyFill="1" applyBorder="1" applyAlignment="1">
      <alignment vertical="center"/>
    </xf>
    <xf numFmtId="43" fontId="10" fillId="3" borderId="15" xfId="5" applyFont="1" applyFill="1" applyBorder="1" applyAlignment="1">
      <alignment wrapText="1"/>
    </xf>
    <xf numFmtId="43" fontId="9" fillId="4" borderId="19" xfId="1" applyFont="1" applyFill="1" applyBorder="1" applyAlignment="1">
      <alignment vertical="center"/>
    </xf>
    <xf numFmtId="43" fontId="9" fillId="0" borderId="12" xfId="1" applyFont="1" applyBorder="1" applyAlignment="1">
      <alignment vertical="center"/>
    </xf>
    <xf numFmtId="190" fontId="64" fillId="0" borderId="0" xfId="0" applyNumberFormat="1" applyFont="1"/>
    <xf numFmtId="43" fontId="10" fillId="3" borderId="0" xfId="0" applyNumberFormat="1" applyFont="1" applyFill="1"/>
    <xf numFmtId="167" fontId="10" fillId="3" borderId="16" xfId="5" applyNumberFormat="1" applyFont="1" applyFill="1" applyBorder="1" applyAlignment="1">
      <alignment wrapText="1"/>
    </xf>
    <xf numFmtId="43" fontId="10" fillId="3" borderId="42" xfId="5" applyFont="1" applyFill="1" applyBorder="1" applyAlignment="1">
      <alignment wrapText="1"/>
    </xf>
    <xf numFmtId="0" fontId="34" fillId="0" borderId="13" xfId="0" applyFont="1" applyBorder="1" applyAlignment="1">
      <alignment horizontal="center" vertical="center"/>
    </xf>
    <xf numFmtId="0" fontId="34" fillId="0" borderId="41" xfId="0" applyFont="1" applyBorder="1" applyAlignment="1">
      <alignment horizontal="center" vertical="center"/>
    </xf>
    <xf numFmtId="0" fontId="9" fillId="0" borderId="10" xfId="0" applyFont="1" applyBorder="1" applyAlignment="1">
      <alignment horizontal="center" vertical="center"/>
    </xf>
    <xf numFmtId="0" fontId="10" fillId="3" borderId="13" xfId="0" applyFont="1" applyFill="1" applyBorder="1" applyAlignment="1">
      <alignment horizontal="center" wrapText="1"/>
    </xf>
    <xf numFmtId="0" fontId="10" fillId="3" borderId="17" xfId="0" applyFont="1" applyFill="1" applyBorder="1" applyAlignment="1">
      <alignment horizontal="center" wrapText="1"/>
    </xf>
    <xf numFmtId="43" fontId="64" fillId="0" borderId="16" xfId="1"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167" fontId="9" fillId="0" borderId="11" xfId="5" applyNumberFormat="1" applyFont="1" applyFill="1" applyBorder="1" applyAlignment="1">
      <alignment vertical="center"/>
    </xf>
    <xf numFmtId="43" fontId="9" fillId="0" borderId="12" xfId="1" applyFont="1" applyFill="1" applyBorder="1" applyAlignment="1">
      <alignment vertical="center"/>
    </xf>
    <xf numFmtId="0" fontId="10" fillId="0" borderId="0" xfId="0" applyFont="1"/>
    <xf numFmtId="0" fontId="64" fillId="0" borderId="14" xfId="0" applyFont="1" applyBorder="1" applyAlignment="1">
      <alignment horizontal="left" vertical="center" wrapText="1"/>
    </xf>
    <xf numFmtId="164" fontId="10" fillId="3" borderId="0" xfId="0" applyNumberFormat="1" applyFont="1" applyFill="1"/>
    <xf numFmtId="0" fontId="60" fillId="0" borderId="4" xfId="0" applyFont="1" applyBorder="1" applyAlignment="1">
      <alignment horizontal="left"/>
    </xf>
    <xf numFmtId="0" fontId="60" fillId="0" borderId="5" xfId="0" applyFont="1" applyBorder="1"/>
    <xf numFmtId="0" fontId="60" fillId="0" borderId="5" xfId="0" applyFont="1" applyBorder="1" applyAlignment="1">
      <alignment horizontal="center"/>
    </xf>
    <xf numFmtId="3" fontId="60" fillId="0" borderId="5" xfId="0" applyNumberFormat="1" applyFont="1" applyBorder="1"/>
    <xf numFmtId="0" fontId="60" fillId="0" borderId="0" xfId="0" applyFont="1"/>
    <xf numFmtId="166" fontId="60" fillId="0" borderId="6" xfId="3" applyNumberFormat="1" applyFont="1" applyBorder="1"/>
    <xf numFmtId="0" fontId="60" fillId="0" borderId="37" xfId="0" applyFont="1" applyBorder="1" applyAlignment="1">
      <alignment horizontal="left"/>
    </xf>
    <xf numFmtId="0" fontId="60" fillId="0" borderId="27" xfId="0" applyFont="1" applyBorder="1"/>
    <xf numFmtId="0" fontId="60" fillId="0" borderId="27" xfId="0" applyFont="1" applyBorder="1" applyAlignment="1">
      <alignment horizontal="center"/>
    </xf>
    <xf numFmtId="3" fontId="60" fillId="0" borderId="27" xfId="0" applyNumberFormat="1" applyFont="1" applyBorder="1"/>
    <xf numFmtId="166" fontId="60" fillId="0" borderId="38" xfId="3" applyNumberFormat="1" applyFont="1" applyBorder="1"/>
    <xf numFmtId="166" fontId="60" fillId="0" borderId="0" xfId="0" applyNumberFormat="1" applyFont="1"/>
    <xf numFmtId="0" fontId="60" fillId="0" borderId="7" xfId="0" applyFont="1" applyBorder="1" applyAlignment="1">
      <alignment horizontal="left"/>
    </xf>
    <xf numFmtId="0" fontId="60" fillId="0" borderId="8" xfId="0" applyFont="1" applyBorder="1"/>
    <xf numFmtId="0" fontId="60" fillId="0" borderId="8" xfId="0" applyFont="1" applyBorder="1" applyAlignment="1">
      <alignment horizontal="center"/>
    </xf>
    <xf numFmtId="3" fontId="60" fillId="0" borderId="8" xfId="0" applyNumberFormat="1" applyFont="1" applyBorder="1"/>
    <xf numFmtId="166" fontId="60" fillId="0" borderId="9" xfId="3" applyNumberFormat="1" applyFont="1" applyFill="1" applyBorder="1"/>
    <xf numFmtId="3" fontId="60" fillId="0" borderId="0" xfId="0" applyNumberFormat="1" applyFont="1"/>
    <xf numFmtId="43" fontId="64" fillId="0" borderId="20" xfId="1" applyFont="1" applyBorder="1" applyAlignment="1">
      <alignment vertical="center"/>
    </xf>
    <xf numFmtId="0" fontId="67" fillId="0" borderId="0" xfId="0" applyFont="1" applyAlignment="1">
      <alignment horizontal="center" vertical="center" wrapText="1" shrinkToFit="1"/>
    </xf>
    <xf numFmtId="0" fontId="71" fillId="0" borderId="0" xfId="0" applyFont="1" applyAlignment="1">
      <alignment horizontal="left" vertical="center" wrapText="1"/>
    </xf>
    <xf numFmtId="0" fontId="70" fillId="0" borderId="0" xfId="0" applyFont="1" applyAlignment="1">
      <alignment horizontal="center"/>
    </xf>
    <xf numFmtId="0" fontId="61" fillId="0" borderId="0" xfId="0" applyFont="1" applyAlignment="1">
      <alignment horizontal="center"/>
    </xf>
    <xf numFmtId="0" fontId="67" fillId="0" borderId="0" xfId="0" applyFont="1" applyAlignment="1">
      <alignment horizontal="center"/>
    </xf>
    <xf numFmtId="0" fontId="9" fillId="0" borderId="0" xfId="0" applyFont="1" applyAlignment="1">
      <alignment horizontal="center"/>
    </xf>
    <xf numFmtId="0" fontId="65" fillId="0" borderId="0" xfId="0" applyFont="1" applyAlignment="1">
      <alignment horizont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Font="1" applyFill="1" applyAlignment="1">
      <alignment horizontal="center" vertical="center"/>
    </xf>
    <xf numFmtId="0" fontId="12" fillId="3" borderId="0" xfId="0" applyFont="1" applyFill="1" applyAlignment="1">
      <alignment horizontal="center"/>
    </xf>
    <xf numFmtId="43" fontId="64" fillId="0" borderId="14" xfId="1" applyNumberFormat="1" applyFont="1" applyBorder="1" applyAlignment="1">
      <alignment vertical="center"/>
    </xf>
    <xf numFmtId="43" fontId="65" fillId="0" borderId="0" xfId="1" applyNumberFormat="1" applyFont="1" applyAlignment="1">
      <alignment horizontal="right"/>
    </xf>
    <xf numFmtId="43" fontId="64" fillId="0" borderId="0" xfId="1" applyNumberFormat="1" applyFont="1"/>
    <xf numFmtId="43" fontId="64" fillId="0" borderId="14" xfId="0" applyNumberFormat="1" applyFont="1" applyBorder="1" applyAlignment="1">
      <alignment vertical="center"/>
    </xf>
    <xf numFmtId="0" fontId="61" fillId="0" borderId="14" xfId="0" applyFont="1" applyBorder="1" applyAlignment="1">
      <alignment vertical="center"/>
    </xf>
    <xf numFmtId="0" fontId="61" fillId="2" borderId="10" xfId="0" applyFont="1" applyFill="1" applyBorder="1" applyAlignment="1">
      <alignment horizontal="center" vertical="center" wrapText="1"/>
    </xf>
    <xf numFmtId="0" fontId="61" fillId="2" borderId="11" xfId="0" applyFont="1" applyFill="1" applyBorder="1" applyAlignment="1">
      <alignment horizontal="center" vertical="center" wrapText="1"/>
    </xf>
    <xf numFmtId="167" fontId="61" fillId="2" borderId="11" xfId="1" applyNumberFormat="1" applyFont="1" applyFill="1" applyBorder="1" applyAlignment="1">
      <alignment horizontal="center" vertical="center" wrapText="1"/>
    </xf>
    <xf numFmtId="43" fontId="61" fillId="2" borderId="11" xfId="1" applyFont="1" applyFill="1" applyBorder="1" applyAlignment="1">
      <alignment horizontal="center" vertical="center" wrapText="1"/>
    </xf>
    <xf numFmtId="43" fontId="61" fillId="2" borderId="11" xfId="1" applyNumberFormat="1" applyFont="1" applyFill="1" applyBorder="1" applyAlignment="1">
      <alignment horizontal="center" vertical="center" wrapText="1"/>
    </xf>
    <xf numFmtId="190" fontId="61" fillId="2" borderId="12" xfId="1" applyNumberFormat="1" applyFont="1" applyFill="1" applyBorder="1" applyAlignment="1">
      <alignment horizontal="center" vertical="center" wrapText="1"/>
    </xf>
    <xf numFmtId="0" fontId="61" fillId="2" borderId="0" xfId="0" applyFont="1" applyFill="1" applyAlignment="1">
      <alignment horizontal="center" vertical="center" wrapText="1"/>
    </xf>
    <xf numFmtId="0" fontId="61" fillId="2" borderId="26" xfId="0" applyFont="1" applyFill="1" applyBorder="1" applyAlignment="1">
      <alignment horizontal="center" vertical="center"/>
    </xf>
    <xf numFmtId="0" fontId="61" fillId="2" borderId="25" xfId="0" applyFont="1" applyFill="1" applyBorder="1" applyAlignment="1">
      <alignment horizontal="center" vertical="center"/>
    </xf>
    <xf numFmtId="167" fontId="61" fillId="2" borderId="18" xfId="1" applyNumberFormat="1" applyFont="1" applyFill="1" applyBorder="1" applyAlignment="1">
      <alignment vertical="center"/>
    </xf>
    <xf numFmtId="43" fontId="61" fillId="2" borderId="18" xfId="1" applyFont="1" applyFill="1" applyBorder="1" applyAlignment="1">
      <alignment vertical="center"/>
    </xf>
    <xf numFmtId="43" fontId="61" fillId="2" borderId="18" xfId="1" applyNumberFormat="1" applyFont="1" applyFill="1" applyBorder="1" applyAlignment="1">
      <alignment vertical="center"/>
    </xf>
    <xf numFmtId="43" fontId="61" fillId="2" borderId="40" xfId="1" applyFont="1" applyFill="1" applyBorder="1" applyAlignment="1">
      <alignment vertical="center"/>
    </xf>
    <xf numFmtId="190" fontId="61" fillId="2" borderId="19" xfId="1" applyNumberFormat="1" applyFont="1" applyFill="1" applyBorder="1" applyAlignment="1">
      <alignment vertical="center"/>
    </xf>
    <xf numFmtId="0" fontId="61" fillId="2" borderId="0" xfId="0" applyFont="1" applyFill="1" applyAlignment="1">
      <alignment vertical="center"/>
    </xf>
    <xf numFmtId="0" fontId="61" fillId="0" borderId="0" xfId="0" applyFont="1" applyAlignment="1">
      <alignment horizontal="center" vertical="center"/>
    </xf>
    <xf numFmtId="167" fontId="61" fillId="0" borderId="0" xfId="1" applyNumberFormat="1" applyFont="1" applyFill="1" applyBorder="1" applyAlignment="1">
      <alignment vertical="center"/>
    </xf>
    <xf numFmtId="43" fontId="61" fillId="0" borderId="0" xfId="1" applyFont="1" applyFill="1" applyBorder="1" applyAlignment="1">
      <alignment vertical="center"/>
    </xf>
    <xf numFmtId="43" fontId="61" fillId="0" borderId="0" xfId="1" applyNumberFormat="1" applyFont="1" applyFill="1" applyBorder="1" applyAlignment="1">
      <alignment vertical="center"/>
    </xf>
    <xf numFmtId="190" fontId="61" fillId="0" borderId="0" xfId="1" applyNumberFormat="1" applyFont="1" applyFill="1" applyBorder="1" applyAlignment="1">
      <alignment vertical="center"/>
    </xf>
    <xf numFmtId="0" fontId="61" fillId="0" borderId="0" xfId="0" applyFont="1" applyAlignment="1">
      <alignment vertical="center"/>
    </xf>
    <xf numFmtId="0" fontId="61" fillId="2" borderId="17" xfId="0" applyFont="1" applyFill="1" applyBorder="1" applyAlignment="1">
      <alignment horizontal="center" vertical="center"/>
    </xf>
    <xf numFmtId="0" fontId="61" fillId="2" borderId="18" xfId="0" applyFont="1" applyFill="1" applyBorder="1" applyAlignment="1">
      <alignment horizontal="center" vertical="center"/>
    </xf>
    <xf numFmtId="43" fontId="63" fillId="0" borderId="14" xfId="1" applyFont="1" applyBorder="1" applyAlignment="1">
      <alignment vertical="center"/>
    </xf>
    <xf numFmtId="0" fontId="0" fillId="0" borderId="14" xfId="0" applyFont="1" applyBorder="1"/>
    <xf numFmtId="0" fontId="61" fillId="4" borderId="17" xfId="0" applyFont="1" applyFill="1" applyBorder="1" applyAlignment="1">
      <alignment horizontal="center" vertical="center"/>
    </xf>
    <xf numFmtId="0" fontId="61" fillId="4" borderId="18" xfId="0" applyFont="1" applyFill="1" applyBorder="1" applyAlignment="1">
      <alignment horizontal="center" vertical="center"/>
    </xf>
    <xf numFmtId="167" fontId="61" fillId="4" borderId="18" xfId="1" applyNumberFormat="1" applyFont="1" applyFill="1" applyBorder="1" applyAlignment="1">
      <alignment vertical="center"/>
    </xf>
    <xf numFmtId="43" fontId="61" fillId="4" borderId="18" xfId="1" applyFont="1" applyFill="1" applyBorder="1" applyAlignment="1">
      <alignment vertical="center"/>
    </xf>
    <xf numFmtId="43" fontId="61" fillId="4" borderId="18" xfId="1" applyNumberFormat="1" applyFont="1" applyFill="1" applyBorder="1" applyAlignment="1">
      <alignment vertical="center"/>
    </xf>
    <xf numFmtId="190" fontId="61" fillId="4" borderId="19" xfId="1" applyNumberFormat="1" applyFont="1" applyFill="1" applyBorder="1" applyAlignment="1">
      <alignment vertical="center"/>
    </xf>
    <xf numFmtId="3" fontId="61" fillId="2" borderId="11" xfId="0" applyNumberFormat="1" applyFont="1" applyFill="1" applyBorder="1" applyAlignment="1">
      <alignment horizontal="center" vertical="center" wrapText="1"/>
    </xf>
    <xf numFmtId="0" fontId="61" fillId="0" borderId="13" xfId="0" applyFont="1" applyBorder="1" applyAlignment="1">
      <alignment horizontal="center" vertical="center"/>
    </xf>
    <xf numFmtId="167" fontId="61" fillId="0" borderId="14" xfId="1" applyNumberFormat="1" applyFont="1" applyBorder="1" applyAlignment="1">
      <alignment vertical="center"/>
    </xf>
    <xf numFmtId="2" fontId="61" fillId="0" borderId="14" xfId="0" applyNumberFormat="1" applyFont="1" applyBorder="1" applyAlignment="1">
      <alignment vertical="center"/>
    </xf>
    <xf numFmtId="43" fontId="61" fillId="0" borderId="14" xfId="1" applyNumberFormat="1" applyFont="1" applyBorder="1" applyAlignment="1">
      <alignment vertical="center"/>
    </xf>
    <xf numFmtId="43" fontId="61" fillId="0" borderId="14" xfId="1" applyFont="1" applyBorder="1" applyAlignment="1">
      <alignment vertical="center"/>
    </xf>
    <xf numFmtId="190" fontId="72" fillId="0" borderId="15" xfId="1" applyNumberFormat="1" applyFont="1" applyBorder="1" applyAlignment="1">
      <alignment vertical="center"/>
    </xf>
    <xf numFmtId="0" fontId="61" fillId="0" borderId="10" xfId="0" applyFont="1" applyBorder="1" applyAlignment="1">
      <alignment horizontal="center" vertical="center" wrapText="1"/>
    </xf>
    <xf numFmtId="0" fontId="61" fillId="0" borderId="11" xfId="0" applyFont="1" applyBorder="1" applyAlignment="1">
      <alignment vertical="center"/>
    </xf>
    <xf numFmtId="2" fontId="61" fillId="0" borderId="11" xfId="0" applyNumberFormat="1" applyFont="1" applyBorder="1" applyAlignment="1">
      <alignment vertical="center"/>
    </xf>
    <xf numFmtId="43" fontId="61" fillId="0" borderId="11" xfId="0" applyNumberFormat="1" applyFont="1" applyBorder="1" applyAlignment="1">
      <alignment vertical="center"/>
    </xf>
    <xf numFmtId="190" fontId="72" fillId="0" borderId="12" xfId="1" applyNumberFormat="1" applyFont="1" applyFill="1" applyBorder="1" applyAlignment="1">
      <alignment vertical="center"/>
    </xf>
    <xf numFmtId="0" fontId="61" fillId="0" borderId="10" xfId="0" applyFont="1" applyBorder="1" applyAlignment="1">
      <alignment horizontal="center" vertical="center"/>
    </xf>
    <xf numFmtId="43" fontId="61" fillId="0" borderId="11" xfId="1" applyNumberFormat="1" applyFont="1" applyBorder="1" applyAlignment="1">
      <alignment vertical="center"/>
    </xf>
    <xf numFmtId="43" fontId="61" fillId="0" borderId="11" xfId="1" applyFont="1" applyBorder="1" applyAlignment="1">
      <alignment vertical="center"/>
    </xf>
    <xf numFmtId="190" fontId="61" fillId="0" borderId="12" xfId="0" applyNumberFormat="1" applyFont="1" applyBorder="1" applyAlignment="1">
      <alignment vertical="center"/>
    </xf>
    <xf numFmtId="0" fontId="63" fillId="0" borderId="14" xfId="0" applyFont="1" applyBorder="1" applyAlignment="1">
      <alignment vertical="center"/>
    </xf>
    <xf numFmtId="190" fontId="72" fillId="0" borderId="12" xfId="1" applyNumberFormat="1" applyFont="1" applyBorder="1" applyAlignment="1">
      <alignment vertical="center"/>
    </xf>
  </cellXfs>
  <cellStyles count="208">
    <cellStyle name="??" xfId="8" xr:uid="{00000000-0005-0000-0000-000000000000}"/>
    <cellStyle name="?? [0.00]_PRODUCT DETAIL Q1" xfId="9" xr:uid="{00000000-0005-0000-0000-000001000000}"/>
    <cellStyle name="?? [0]" xfId="10" xr:uid="{00000000-0005-0000-0000-000002000000}"/>
    <cellStyle name="???? [0.00]_PRODUCT DETAIL Q1" xfId="11" xr:uid="{00000000-0005-0000-0000-000003000000}"/>
    <cellStyle name="????_PRODUCT DETAIL Q1" xfId="12" xr:uid="{00000000-0005-0000-0000-000004000000}"/>
    <cellStyle name="???[0]_Book1" xfId="13" xr:uid="{00000000-0005-0000-0000-000005000000}"/>
    <cellStyle name="???_95" xfId="14" xr:uid="{00000000-0005-0000-0000-000006000000}"/>
    <cellStyle name="??_(????)??????" xfId="15" xr:uid="{00000000-0005-0000-0000-000007000000}"/>
    <cellStyle name="_Book1" xfId="16" xr:uid="{00000000-0005-0000-0000-000008000000}"/>
    <cellStyle name="1" xfId="17" xr:uid="{00000000-0005-0000-0000-000009000000}"/>
    <cellStyle name="2" xfId="18" xr:uid="{00000000-0005-0000-0000-00000A000000}"/>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xr:uid="{00000000-0005-0000-0000-000011000000}"/>
    <cellStyle name="4" xfId="20" xr:uid="{00000000-0005-0000-0000-00001200000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xr:uid="{00000000-0005-0000-0000-000025000000}"/>
    <cellStyle name="ÅëÈ­ [0]_S" xfId="22" xr:uid="{00000000-0005-0000-0000-000026000000}"/>
    <cellStyle name="AeE­_INQUIRY ¿μ¾÷AßAø " xfId="23" xr:uid="{00000000-0005-0000-0000-000027000000}"/>
    <cellStyle name="ÅëÈ­_S" xfId="24" xr:uid="{00000000-0005-0000-0000-000028000000}"/>
    <cellStyle name="AÞ¸¶ [0]_INQUIRY ¿?¾÷AßAø " xfId="25" xr:uid="{00000000-0005-0000-0000-000029000000}"/>
    <cellStyle name="ÄÞ¸¶ [0]_S" xfId="26" xr:uid="{00000000-0005-0000-0000-00002A000000}"/>
    <cellStyle name="AÞ¸¶_INQUIRY ¿?¾÷AßAø " xfId="27" xr:uid="{00000000-0005-0000-0000-00002B000000}"/>
    <cellStyle name="ÄÞ¸¶_S" xfId="28" xr:uid="{00000000-0005-0000-0000-00002C000000}"/>
    <cellStyle name="Bad" xfId="169" builtinId="27" customBuiltin="1"/>
    <cellStyle name="C?AØ_¿?¾÷CoE² " xfId="29" xr:uid="{00000000-0005-0000-0000-00002E000000}"/>
    <cellStyle name="C￥AØ_¿μ¾÷CoE² " xfId="30" xr:uid="{00000000-0005-0000-0000-00002F000000}"/>
    <cellStyle name="Ç¥ÁØ_S" xfId="31" xr:uid="{00000000-0005-0000-0000-000030000000}"/>
    <cellStyle name="C￥AØ_Sheet1_¿μ¾÷CoE² " xfId="32" xr:uid="{00000000-0005-0000-0000-000031000000}"/>
    <cellStyle name="Calc Currency (0)" xfId="33" xr:uid="{00000000-0005-0000-0000-000032000000}"/>
    <cellStyle name="Calc Currency (0) 2" xfId="34" xr:uid="{00000000-0005-0000-0000-000033000000}"/>
    <cellStyle name="Calc Currency (0) 3" xfId="35" xr:uid="{00000000-0005-0000-0000-000034000000}"/>
    <cellStyle name="Calculation" xfId="173" builtinId="22" customBuiltin="1"/>
    <cellStyle name="Check Cell" xfId="175" builtinId="23" customBuiltin="1"/>
    <cellStyle name="Comma" xfId="1" builtinId="3"/>
    <cellStyle name="Comma 2" xfId="37" xr:uid="{00000000-0005-0000-0000-000037000000}"/>
    <cellStyle name="Comma 2 2" xfId="38" xr:uid="{00000000-0005-0000-0000-000038000000}"/>
    <cellStyle name="Comma 2 2 2" xfId="39" xr:uid="{00000000-0005-0000-0000-000039000000}"/>
    <cellStyle name="Comma 2 2 3" xfId="4" xr:uid="{00000000-0005-0000-0000-00003A000000}"/>
    <cellStyle name="Comma 2 2 3 2" xfId="40" xr:uid="{00000000-0005-0000-0000-00003B000000}"/>
    <cellStyle name="Comma 2 2 4" xfId="41" xr:uid="{00000000-0005-0000-0000-00003C000000}"/>
    <cellStyle name="Comma 2 3" xfId="42" xr:uid="{00000000-0005-0000-0000-00003D000000}"/>
    <cellStyle name="Comma 2 4" xfId="43" xr:uid="{00000000-0005-0000-0000-00003E000000}"/>
    <cellStyle name="Comma 2 5" xfId="44" xr:uid="{00000000-0005-0000-0000-00003F000000}"/>
    <cellStyle name="Comma 3" xfId="45" xr:uid="{00000000-0005-0000-0000-000040000000}"/>
    <cellStyle name="Comma 3 2" xfId="46" xr:uid="{00000000-0005-0000-0000-000041000000}"/>
    <cellStyle name="Comma 3 3" xfId="47" xr:uid="{00000000-0005-0000-0000-000042000000}"/>
    <cellStyle name="Comma 3 4" xfId="48" xr:uid="{00000000-0005-0000-0000-000043000000}"/>
    <cellStyle name="Comma 4" xfId="5" xr:uid="{00000000-0005-0000-0000-000044000000}"/>
    <cellStyle name="Comma 4 2" xfId="49" xr:uid="{00000000-0005-0000-0000-000045000000}"/>
    <cellStyle name="Comma 5" xfId="36" xr:uid="{00000000-0005-0000-0000-000046000000}"/>
    <cellStyle name="Comma 6" xfId="204" xr:uid="{00000000-0005-0000-0000-000047000000}"/>
    <cellStyle name="Comma0" xfId="50" xr:uid="{00000000-0005-0000-0000-000048000000}"/>
    <cellStyle name="Currency0" xfId="51" xr:uid="{00000000-0005-0000-0000-000049000000}"/>
    <cellStyle name="Date" xfId="52" xr:uid="{00000000-0005-0000-0000-00004B000000}"/>
    <cellStyle name="Explanatory Text" xfId="177" builtinId="53" customBuiltin="1"/>
    <cellStyle name="Fixed" xfId="53" xr:uid="{00000000-0005-0000-0000-00004D000000}"/>
    <cellStyle name="Good" xfId="168" builtinId="26" customBuiltin="1"/>
    <cellStyle name="Header1" xfId="54" xr:uid="{00000000-0005-0000-0000-00004F000000}"/>
    <cellStyle name="Header2" xfId="55" xr:uid="{00000000-0005-0000-0000-000050000000}"/>
    <cellStyle name="Heading 1" xfId="164" builtinId="16" customBuiltin="1"/>
    <cellStyle name="Heading 1 2" xfId="56" xr:uid="{00000000-0005-0000-0000-000052000000}"/>
    <cellStyle name="Heading 1 3" xfId="57" xr:uid="{00000000-0005-0000-0000-000053000000}"/>
    <cellStyle name="Heading 1 4" xfId="58" xr:uid="{00000000-0005-0000-0000-000054000000}"/>
    <cellStyle name="Heading 1 5" xfId="59" xr:uid="{00000000-0005-0000-0000-000055000000}"/>
    <cellStyle name="Heading 1 6" xfId="60" xr:uid="{00000000-0005-0000-0000-000056000000}"/>
    <cellStyle name="Heading 1 7" xfId="61" xr:uid="{00000000-0005-0000-0000-000057000000}"/>
    <cellStyle name="Heading 1 8" xfId="62" xr:uid="{00000000-0005-0000-0000-000058000000}"/>
    <cellStyle name="Heading 1 9" xfId="63" xr:uid="{00000000-0005-0000-0000-000059000000}"/>
    <cellStyle name="Heading 2" xfId="165" builtinId="17" customBuiltin="1"/>
    <cellStyle name="Heading 2 2" xfId="64" xr:uid="{00000000-0005-0000-0000-00005B000000}"/>
    <cellStyle name="Heading 2 3" xfId="65" xr:uid="{00000000-0005-0000-0000-00005C000000}"/>
    <cellStyle name="Heading 2 4" xfId="66" xr:uid="{00000000-0005-0000-0000-00005D000000}"/>
    <cellStyle name="Heading 2 5" xfId="67" xr:uid="{00000000-0005-0000-0000-00005E000000}"/>
    <cellStyle name="Heading 2 6" xfId="68" xr:uid="{00000000-0005-0000-0000-00005F000000}"/>
    <cellStyle name="Heading 2 7" xfId="69" xr:uid="{00000000-0005-0000-0000-000060000000}"/>
    <cellStyle name="Heading 2 8" xfId="70" xr:uid="{00000000-0005-0000-0000-000061000000}"/>
    <cellStyle name="Heading 2 9" xfId="71" xr:uid="{00000000-0005-0000-0000-000062000000}"/>
    <cellStyle name="Heading 3" xfId="166" builtinId="18" customBuiltin="1"/>
    <cellStyle name="Heading 4" xfId="167" builtinId="19" customBuiltin="1"/>
    <cellStyle name="Input" xfId="171" builtinId="20" customBuiltin="1"/>
    <cellStyle name="Ledger 17 x 11 in" xfId="72" xr:uid="{00000000-0005-0000-0000-000066000000}"/>
    <cellStyle name="Linked Cell" xfId="174" builtinId="24" customBuiltin="1"/>
    <cellStyle name="moi" xfId="73" xr:uid="{00000000-0005-0000-0000-000068000000}"/>
    <cellStyle name="moi 2" xfId="74" xr:uid="{00000000-0005-0000-0000-000069000000}"/>
    <cellStyle name="moi 3" xfId="75" xr:uid="{00000000-0005-0000-0000-00006A000000}"/>
    <cellStyle name="n" xfId="76" xr:uid="{00000000-0005-0000-0000-00006B000000}"/>
    <cellStyle name="Neutral" xfId="170" builtinId="28" customBuiltin="1"/>
    <cellStyle name="Normal" xfId="0" builtinId="0"/>
    <cellStyle name="Normal - Style1" xfId="77" xr:uid="{00000000-0005-0000-0000-00006E000000}"/>
    <cellStyle name="Normal 10" xfId="6" xr:uid="{00000000-0005-0000-0000-00006F000000}"/>
    <cellStyle name="Normal 11" xfId="78" xr:uid="{00000000-0005-0000-0000-000070000000}"/>
    <cellStyle name="Normal 12" xfId="79" xr:uid="{00000000-0005-0000-0000-000071000000}"/>
    <cellStyle name="Normal 13" xfId="80" xr:uid="{00000000-0005-0000-0000-000072000000}"/>
    <cellStyle name="Normal 14" xfId="81" xr:uid="{00000000-0005-0000-0000-000073000000}"/>
    <cellStyle name="Normal 15" xfId="82" xr:uid="{00000000-0005-0000-0000-000074000000}"/>
    <cellStyle name="Normal 16" xfId="83" xr:uid="{00000000-0005-0000-0000-000075000000}"/>
    <cellStyle name="Normal 17" xfId="84" xr:uid="{00000000-0005-0000-0000-000076000000}"/>
    <cellStyle name="Normal 18" xfId="85" xr:uid="{00000000-0005-0000-0000-000077000000}"/>
    <cellStyle name="Normal 19" xfId="86" xr:uid="{00000000-0005-0000-0000-000078000000}"/>
    <cellStyle name="Normal 2" xfId="87" xr:uid="{00000000-0005-0000-0000-000079000000}"/>
    <cellStyle name="Normal 2 2" xfId="88" xr:uid="{00000000-0005-0000-0000-00007A000000}"/>
    <cellStyle name="Normal 2 2 2" xfId="89" xr:uid="{00000000-0005-0000-0000-00007B000000}"/>
    <cellStyle name="Normal 2 2 3" xfId="90" xr:uid="{00000000-0005-0000-0000-00007C000000}"/>
    <cellStyle name="Normal 2 2 4" xfId="91" xr:uid="{00000000-0005-0000-0000-00007D000000}"/>
    <cellStyle name="Normal 2 3" xfId="92" xr:uid="{00000000-0005-0000-0000-00007E000000}"/>
    <cellStyle name="Normal 2 4" xfId="93" xr:uid="{00000000-0005-0000-0000-00007F000000}"/>
    <cellStyle name="Normal 2 5" xfId="94" xr:uid="{00000000-0005-0000-0000-000080000000}"/>
    <cellStyle name="Normal 2 6" xfId="95" xr:uid="{00000000-0005-0000-0000-000081000000}"/>
    <cellStyle name="Normal 2 7" xfId="96" xr:uid="{00000000-0005-0000-0000-000082000000}"/>
    <cellStyle name="Normal 20" xfId="97" xr:uid="{00000000-0005-0000-0000-000083000000}"/>
    <cellStyle name="Normal 21" xfId="98" xr:uid="{00000000-0005-0000-0000-000084000000}"/>
    <cellStyle name="Normal 22" xfId="99" xr:uid="{00000000-0005-0000-0000-000085000000}"/>
    <cellStyle name="Normal 23" xfId="100" xr:uid="{00000000-0005-0000-0000-000086000000}"/>
    <cellStyle name="Normal 24" xfId="7" xr:uid="{00000000-0005-0000-0000-000087000000}"/>
    <cellStyle name="Normal 25" xfId="126" xr:uid="{00000000-0005-0000-0000-000088000000}"/>
    <cellStyle name="Normal 26" xfId="162" xr:uid="{00000000-0005-0000-0000-000089000000}"/>
    <cellStyle name="Normal 27" xfId="161" xr:uid="{00000000-0005-0000-0000-00008A000000}"/>
    <cellStyle name="Normal 28" xfId="203" xr:uid="{00000000-0005-0000-0000-00008B000000}"/>
    <cellStyle name="Normal 29" xfId="206" xr:uid="{00000000-0005-0000-0000-00008C000000}"/>
    <cellStyle name="Normal 3" xfId="101" xr:uid="{00000000-0005-0000-0000-00008D000000}"/>
    <cellStyle name="Normal 3 2" xfId="102" xr:uid="{00000000-0005-0000-0000-00008E000000}"/>
    <cellStyle name="Normal 3 3" xfId="103" xr:uid="{00000000-0005-0000-0000-00008F000000}"/>
    <cellStyle name="Normal 3 4" xfId="104" xr:uid="{00000000-0005-0000-0000-000090000000}"/>
    <cellStyle name="Normal 3 5" xfId="105" xr:uid="{00000000-0005-0000-0000-000091000000}"/>
    <cellStyle name="Normal 3_Book1" xfId="106" xr:uid="{00000000-0005-0000-0000-000092000000}"/>
    <cellStyle name="Normal 30" xfId="205" xr:uid="{00000000-0005-0000-0000-000093000000}"/>
    <cellStyle name="Normal 4" xfId="107" xr:uid="{00000000-0005-0000-0000-000094000000}"/>
    <cellStyle name="Normal 4 2" xfId="108" xr:uid="{00000000-0005-0000-0000-000095000000}"/>
    <cellStyle name="Normal 4 3" xfId="109" xr:uid="{00000000-0005-0000-0000-000096000000}"/>
    <cellStyle name="Normal 4 4" xfId="110" xr:uid="{00000000-0005-0000-0000-000097000000}"/>
    <cellStyle name="Normal 4 5" xfId="111" xr:uid="{00000000-0005-0000-0000-000098000000}"/>
    <cellStyle name="Normal 5" xfId="112" xr:uid="{00000000-0005-0000-0000-000099000000}"/>
    <cellStyle name="Normal 5 2" xfId="113" xr:uid="{00000000-0005-0000-0000-00009A000000}"/>
    <cellStyle name="Normal 5 3" xfId="114" xr:uid="{00000000-0005-0000-0000-00009B000000}"/>
    <cellStyle name="Normal 5 4" xfId="115" xr:uid="{00000000-0005-0000-0000-00009C000000}"/>
    <cellStyle name="Normal 5 5" xfId="116" xr:uid="{00000000-0005-0000-0000-00009D000000}"/>
    <cellStyle name="Normal 6" xfId="117" xr:uid="{00000000-0005-0000-0000-00009E000000}"/>
    <cellStyle name="Normal 7" xfId="118" xr:uid="{00000000-0005-0000-0000-00009F000000}"/>
    <cellStyle name="Normal 8" xfId="119" xr:uid="{00000000-0005-0000-0000-0000A0000000}"/>
    <cellStyle name="Normal 9" xfId="120" xr:uid="{00000000-0005-0000-0000-0000A1000000}"/>
    <cellStyle name="Normal1" xfId="121" xr:uid="{00000000-0005-0000-0000-0000A2000000}"/>
    <cellStyle name="Normal1 2" xfId="122" xr:uid="{00000000-0005-0000-0000-0000A3000000}"/>
    <cellStyle name="Normal1 3" xfId="123" xr:uid="{00000000-0005-0000-0000-0000A4000000}"/>
    <cellStyle name="Note 2" xfId="207" xr:uid="{00000000-0005-0000-0000-0000A5000000}"/>
    <cellStyle name="Output" xfId="172" builtinId="21" customBuiltin="1"/>
    <cellStyle name="Percent" xfId="2" builtinId="5"/>
    <cellStyle name="Percent 2" xfId="125" xr:uid="{00000000-0005-0000-0000-0000A8000000}"/>
    <cellStyle name="Percent 2 2" xfId="3" xr:uid="{00000000-0005-0000-0000-0000A9000000}"/>
    <cellStyle name="Percent 3" xfId="127" xr:uid="{00000000-0005-0000-0000-0000AA000000}"/>
    <cellStyle name="Percent 4" xfId="128" xr:uid="{00000000-0005-0000-0000-0000AB000000}"/>
    <cellStyle name="Percent 5" xfId="129" xr:uid="{00000000-0005-0000-0000-0000AC000000}"/>
    <cellStyle name="Percent 6" xfId="130" xr:uid="{00000000-0005-0000-0000-0000AD000000}"/>
    <cellStyle name="Percent 7" xfId="124" xr:uid="{00000000-0005-0000-0000-0000AE000000}"/>
    <cellStyle name="Style 1" xfId="131" xr:uid="{00000000-0005-0000-0000-0000AF000000}"/>
    <cellStyle name="Title" xfId="163" builtinId="15" customBuiltin="1"/>
    <cellStyle name="Total" xfId="178" builtinId="25" customBuiltin="1"/>
    <cellStyle name="Total 2" xfId="132" xr:uid="{00000000-0005-0000-0000-0000B2000000}"/>
    <cellStyle name="Total 3" xfId="133" xr:uid="{00000000-0005-0000-0000-0000B3000000}"/>
    <cellStyle name="Total 4" xfId="134" xr:uid="{00000000-0005-0000-0000-0000B4000000}"/>
    <cellStyle name="Total 5" xfId="135" xr:uid="{00000000-0005-0000-0000-0000B5000000}"/>
    <cellStyle name="Total 6" xfId="136" xr:uid="{00000000-0005-0000-0000-0000B6000000}"/>
    <cellStyle name="Total 7" xfId="137" xr:uid="{00000000-0005-0000-0000-0000B7000000}"/>
    <cellStyle name="Total 8" xfId="138" xr:uid="{00000000-0005-0000-0000-0000B8000000}"/>
    <cellStyle name="Total 9" xfId="139" xr:uid="{00000000-0005-0000-0000-0000B9000000}"/>
    <cellStyle name="Warning Text" xfId="176" builtinId="11" customBuiltin="1"/>
    <cellStyle name="xuan" xfId="140" xr:uid="{00000000-0005-0000-0000-0000BB000000}"/>
    <cellStyle name=" [0.00]_ Att. 1- Cover" xfId="141" xr:uid="{00000000-0005-0000-0000-0000BC000000}"/>
    <cellStyle name="_ Att. 1- Cover" xfId="142" xr:uid="{00000000-0005-0000-0000-0000BD000000}"/>
    <cellStyle name="?_ Att. 1- Cover" xfId="143" xr:uid="{00000000-0005-0000-0000-0000BE000000}"/>
    <cellStyle name="똿뗦먛귟 [0.00]_PRODUCT DETAIL Q1" xfId="144" xr:uid="{00000000-0005-0000-0000-0000BF000000}"/>
    <cellStyle name="똿뗦먛귟_PRODUCT DETAIL Q1" xfId="145" xr:uid="{00000000-0005-0000-0000-0000C0000000}"/>
    <cellStyle name="믅됞 [0.00]_PRODUCT DETAIL Q1" xfId="146" xr:uid="{00000000-0005-0000-0000-0000C1000000}"/>
    <cellStyle name="믅됞_PRODUCT DETAIL Q1" xfId="147" xr:uid="{00000000-0005-0000-0000-0000C2000000}"/>
    <cellStyle name="백분율_95" xfId="148" xr:uid="{00000000-0005-0000-0000-0000C3000000}"/>
    <cellStyle name="뷭?_BOOKSHIP" xfId="149" xr:uid="{00000000-0005-0000-0000-0000C4000000}"/>
    <cellStyle name="콤마 [0]_1202" xfId="150" xr:uid="{00000000-0005-0000-0000-0000C5000000}"/>
    <cellStyle name="콤마_1202" xfId="151" xr:uid="{00000000-0005-0000-0000-0000C6000000}"/>
    <cellStyle name="통화 [0]_1202" xfId="152" xr:uid="{00000000-0005-0000-0000-0000C7000000}"/>
    <cellStyle name="통화_1202" xfId="153" xr:uid="{00000000-0005-0000-0000-0000C8000000}"/>
    <cellStyle name="표준_(정보부문)월별인원계획" xfId="154" xr:uid="{00000000-0005-0000-0000-0000C9000000}"/>
    <cellStyle name="一般_00Q3902REV.1" xfId="155" xr:uid="{00000000-0005-0000-0000-0000CA000000}"/>
    <cellStyle name="千分位[0]_00Q3902REV.1" xfId="156" xr:uid="{00000000-0005-0000-0000-0000CB000000}"/>
    <cellStyle name="千分位_00Q3902REV.1" xfId="157" xr:uid="{00000000-0005-0000-0000-0000CC000000}"/>
    <cellStyle name="貨幣 [0]_00Q3902REV.1" xfId="158" xr:uid="{00000000-0005-0000-0000-0000CD000000}"/>
    <cellStyle name="貨幣[0]_BRE" xfId="159" xr:uid="{00000000-0005-0000-0000-0000CE000000}"/>
    <cellStyle name="貨幣_00Q3902REV.1" xfId="160" xr:uid="{00000000-0005-0000-0000-0000CF000000}"/>
  </cellStyles>
  <dxfs count="26">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Data%20FDI\Nam%202022\FDI%2006.2022.xlsx" TargetMode="External"/><Relationship Id="rId1" Type="http://schemas.openxmlformats.org/officeDocument/2006/relationships/externalLinkPath" Target="/Data%20FDI/Nam%202022/FDI%2006.202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Data%20FDI\Nam%202022\FDI%2007.2022.xlsx" TargetMode="External"/><Relationship Id="rId1" Type="http://schemas.openxmlformats.org/officeDocument/2006/relationships/externalLinkPath" Target="/Data%20FDI/Nam%202022/FDI%2007.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ang 6"/>
      <sheetName val="Thang 6 2022"/>
      <sheetName val="Luy ke T6 2022"/>
    </sheetNames>
    <sheetDataSet>
      <sheetData sheetId="0"/>
      <sheetData sheetId="1">
        <row r="9">
          <cell r="B9" t="str">
            <v>Công nghiệp chế biến, chế tạo</v>
          </cell>
        </row>
        <row r="27">
          <cell r="I27">
            <v>14030.381358034765</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ang 7"/>
      <sheetName val="Thang 7 2022"/>
      <sheetName val="Luy ke T7 2022"/>
    </sheetNames>
    <sheetDataSet>
      <sheetData sheetId="0"/>
      <sheetData sheetId="1">
        <row r="9">
          <cell r="B9" t="str">
            <v>Công nghiệp chế biến, chế tạo</v>
          </cell>
          <cell r="C9">
            <v>247</v>
          </cell>
          <cell r="D9">
            <v>3974.66034537</v>
          </cell>
          <cell r="E9">
            <v>357</v>
          </cell>
          <cell r="F9">
            <v>5399.9081349929656</v>
          </cell>
          <cell r="G9">
            <v>271</v>
          </cell>
          <cell r="H9">
            <v>625.88270121999983</v>
          </cell>
          <cell r="I9">
            <v>10000.451181582966</v>
          </cell>
        </row>
        <row r="10">
          <cell r="B10" t="str">
            <v>Hoạt động kinh doanh bất động sản</v>
          </cell>
          <cell r="C10">
            <v>40</v>
          </cell>
          <cell r="D10">
            <v>998.16129000000001</v>
          </cell>
          <cell r="E10">
            <v>17</v>
          </cell>
          <cell r="F10">
            <v>1061.3401369999999</v>
          </cell>
          <cell r="G10">
            <v>61</v>
          </cell>
          <cell r="H10">
            <v>1152.39125401</v>
          </cell>
          <cell r="I10">
            <v>3211.8926810100002</v>
          </cell>
        </row>
        <row r="11">
          <cell r="B11" t="str">
            <v>Hoạt động chuyên môn, khoa học công nghệ</v>
          </cell>
          <cell r="C11">
            <v>146</v>
          </cell>
          <cell r="D11">
            <v>109.70624034999999</v>
          </cell>
          <cell r="E11">
            <v>51</v>
          </cell>
          <cell r="F11">
            <v>80.597149195312497</v>
          </cell>
          <cell r="G11">
            <v>344</v>
          </cell>
          <cell r="H11">
            <v>335.89168953999985</v>
          </cell>
          <cell r="I11">
            <v>526.19507908531227</v>
          </cell>
        </row>
        <row r="12">
          <cell r="B12" t="str">
            <v>Thông tin và truyền thông</v>
          </cell>
          <cell r="C12">
            <v>112</v>
          </cell>
          <cell r="D12">
            <v>119.83304926000001</v>
          </cell>
          <cell r="E12">
            <v>22</v>
          </cell>
          <cell r="F12">
            <v>272.03514200000001</v>
          </cell>
          <cell r="G12">
            <v>175</v>
          </cell>
          <cell r="H12">
            <v>73.077530410000008</v>
          </cell>
          <cell r="I12">
            <v>464.94572167000001</v>
          </cell>
        </row>
        <row r="13">
          <cell r="B13" t="str">
            <v>Bán buôn và bán lẻ; sửa chữa ô tô, mô tô, xe máy</v>
          </cell>
          <cell r="C13">
            <v>283</v>
          </cell>
          <cell r="D13">
            <v>126.13915195999999</v>
          </cell>
          <cell r="E13">
            <v>75</v>
          </cell>
          <cell r="F13">
            <v>58.278334800781252</v>
          </cell>
          <cell r="G13">
            <v>835</v>
          </cell>
          <cell r="H13">
            <v>226.8256876400001</v>
          </cell>
          <cell r="I13">
            <v>411.2431744007813</v>
          </cell>
        </row>
        <row r="14">
          <cell r="B14" t="str">
            <v>Vận tải kho bãi</v>
          </cell>
          <cell r="C14">
            <v>30</v>
          </cell>
          <cell r="D14">
            <v>146.50633300000001</v>
          </cell>
          <cell r="E14">
            <v>6</v>
          </cell>
          <cell r="F14">
            <v>76.393144000000007</v>
          </cell>
          <cell r="G14">
            <v>76</v>
          </cell>
          <cell r="H14">
            <v>25.806026589999998</v>
          </cell>
          <cell r="I14">
            <v>248.70550359000001</v>
          </cell>
        </row>
        <row r="15">
          <cell r="B15" t="str">
            <v>Sản xuất, phân phối điện, khí, nước, điều hòa</v>
          </cell>
          <cell r="C15">
            <v>7</v>
          </cell>
          <cell r="D15">
            <v>97.877658999999994</v>
          </cell>
          <cell r="E15">
            <v>3</v>
          </cell>
          <cell r="F15">
            <v>98.993588000000003</v>
          </cell>
          <cell r="G15">
            <v>8</v>
          </cell>
          <cell r="H15">
            <v>12.657437880000002</v>
          </cell>
          <cell r="I15">
            <v>209.52868487999999</v>
          </cell>
        </row>
        <row r="16">
          <cell r="B16" t="str">
            <v>Xây dựng</v>
          </cell>
          <cell r="C16">
            <v>12</v>
          </cell>
          <cell r="D16">
            <v>90.057762999999994</v>
          </cell>
          <cell r="E16">
            <v>13</v>
          </cell>
          <cell r="F16">
            <v>17.966369800781251</v>
          </cell>
          <cell r="G16">
            <v>38</v>
          </cell>
          <cell r="H16">
            <v>37.976835209999983</v>
          </cell>
          <cell r="I16">
            <v>146.00096801078124</v>
          </cell>
        </row>
        <row r="17">
          <cell r="B17" t="str">
            <v>Giáo dục và đào tạo</v>
          </cell>
          <cell r="C17">
            <v>7</v>
          </cell>
          <cell r="D17">
            <v>7.285088</v>
          </cell>
          <cell r="E17">
            <v>5</v>
          </cell>
          <cell r="F17">
            <v>131.719448</v>
          </cell>
          <cell r="G17">
            <v>24</v>
          </cell>
          <cell r="H17">
            <v>6.8055854399999998</v>
          </cell>
          <cell r="I17">
            <v>145.81012143999999</v>
          </cell>
        </row>
        <row r="18">
          <cell r="B18" t="str">
            <v>Dịch vụ lưu trú và ăn uống</v>
          </cell>
          <cell r="C18">
            <v>14</v>
          </cell>
          <cell r="D18">
            <v>2.0939860000000001</v>
          </cell>
          <cell r="E18">
            <v>8</v>
          </cell>
          <cell r="F18">
            <v>18.373251</v>
          </cell>
          <cell r="G18">
            <v>162</v>
          </cell>
          <cell r="H18">
            <v>34.566381040000003</v>
          </cell>
          <cell r="I18">
            <v>55.033618040000007</v>
          </cell>
        </row>
        <row r="19">
          <cell r="B19" t="str">
            <v>Nông nghiêp, lâm nghiệp và thủy sản</v>
          </cell>
          <cell r="C19">
            <v>7</v>
          </cell>
          <cell r="D19">
            <v>22.103037400000002</v>
          </cell>
          <cell r="E19">
            <v>4</v>
          </cell>
          <cell r="F19">
            <v>12.032022</v>
          </cell>
          <cell r="G19">
            <v>7</v>
          </cell>
          <cell r="H19">
            <v>1.53076477</v>
          </cell>
          <cell r="I19">
            <v>35.66582417</v>
          </cell>
        </row>
        <row r="20">
          <cell r="B20" t="str">
            <v>Hoạt động tài chính, ngân hàng và bảo hiểm</v>
          </cell>
          <cell r="C20">
            <v>3</v>
          </cell>
          <cell r="D20">
            <v>22.595856000000001</v>
          </cell>
          <cell r="E20">
            <v>0</v>
          </cell>
          <cell r="F20">
            <v>0</v>
          </cell>
          <cell r="G20">
            <v>7</v>
          </cell>
          <cell r="H20">
            <v>1.4226995600000001</v>
          </cell>
          <cell r="I20">
            <v>24.018555560000003</v>
          </cell>
        </row>
        <row r="21">
          <cell r="B21" t="str">
            <v>Hoạt động hành chính và dịch vụ hỗ trợ</v>
          </cell>
          <cell r="C21">
            <v>15</v>
          </cell>
          <cell r="D21">
            <v>3.1774930000000001</v>
          </cell>
          <cell r="E21">
            <v>14</v>
          </cell>
          <cell r="F21">
            <v>10.683498999999999</v>
          </cell>
          <cell r="G21">
            <v>33</v>
          </cell>
          <cell r="H21">
            <v>7.9645429100000005</v>
          </cell>
          <cell r="I21">
            <v>21.825534910000002</v>
          </cell>
        </row>
        <row r="22">
          <cell r="B22" t="str">
            <v>Khai khoáng</v>
          </cell>
          <cell r="C22">
            <v>1</v>
          </cell>
          <cell r="D22">
            <v>1.9771529999999999</v>
          </cell>
          <cell r="E22">
            <v>0</v>
          </cell>
          <cell r="F22">
            <v>0</v>
          </cell>
          <cell r="G22">
            <v>2</v>
          </cell>
          <cell r="H22">
            <v>17.015516999999999</v>
          </cell>
          <cell r="I22">
            <v>18.99267</v>
          </cell>
        </row>
        <row r="23">
          <cell r="B23" t="str">
            <v>Y tế và hoạt động trợ giúp xã hội</v>
          </cell>
          <cell r="C23">
            <v>0</v>
          </cell>
          <cell r="D23">
            <v>0</v>
          </cell>
          <cell r="E23">
            <v>2</v>
          </cell>
          <cell r="F23">
            <v>1.453338</v>
          </cell>
          <cell r="G23">
            <v>8</v>
          </cell>
          <cell r="H23">
            <v>7.6449601300000012</v>
          </cell>
          <cell r="I23">
            <v>9.0982981300000016</v>
          </cell>
        </row>
        <row r="24">
          <cell r="B24" t="str">
            <v>Cấp nước và xử lý chất thải</v>
          </cell>
          <cell r="C24">
            <v>2</v>
          </cell>
          <cell r="D24">
            <v>0.85299999999999998</v>
          </cell>
          <cell r="E24">
            <v>0</v>
          </cell>
          <cell r="F24">
            <v>0</v>
          </cell>
          <cell r="G24">
            <v>4</v>
          </cell>
          <cell r="H24">
            <v>7.817976279999999</v>
          </cell>
          <cell r="I24">
            <v>8.6709762799999996</v>
          </cell>
        </row>
        <row r="25">
          <cell r="B25" t="str">
            <v>Hoạt động dịch vụ khác</v>
          </cell>
          <cell r="C25">
            <v>1</v>
          </cell>
          <cell r="D25">
            <v>0.1</v>
          </cell>
          <cell r="E25">
            <v>2</v>
          </cell>
          <cell r="F25">
            <v>0.36280499999999999</v>
          </cell>
          <cell r="G25">
            <v>9</v>
          </cell>
          <cell r="H25">
            <v>1.8477824900000002</v>
          </cell>
          <cell r="I25">
            <v>2.3105874900000001</v>
          </cell>
        </row>
        <row r="26">
          <cell r="B26" t="str">
            <v>Nghệ thuật, vui chơi và giải trí</v>
          </cell>
          <cell r="C26">
            <v>0</v>
          </cell>
          <cell r="D26">
            <v>0</v>
          </cell>
          <cell r="E26">
            <v>0</v>
          </cell>
          <cell r="F26">
            <v>0</v>
          </cell>
          <cell r="G26">
            <v>8</v>
          </cell>
          <cell r="H26">
            <v>1.0043592299999999</v>
          </cell>
          <cell r="I26">
            <v>1.0043592299999999</v>
          </cell>
        </row>
        <row r="33">
          <cell r="B33" t="str">
            <v>Singapore</v>
          </cell>
          <cell r="C33">
            <v>121</v>
          </cell>
          <cell r="D33">
            <v>1219.91144188</v>
          </cell>
          <cell r="E33">
            <v>48</v>
          </cell>
          <cell r="F33">
            <v>2409.549591</v>
          </cell>
          <cell r="G33">
            <v>213</v>
          </cell>
          <cell r="H33">
            <v>674.67154686000003</v>
          </cell>
          <cell r="I33">
            <v>4304.1325797400004</v>
          </cell>
        </row>
        <row r="34">
          <cell r="B34" t="str">
            <v>Hàn Quốc</v>
          </cell>
          <cell r="C34">
            <v>210</v>
          </cell>
          <cell r="D34">
            <v>567.77840895999987</v>
          </cell>
          <cell r="E34">
            <v>214</v>
          </cell>
          <cell r="F34">
            <v>2352.5648924921875</v>
          </cell>
          <cell r="G34">
            <v>742</v>
          </cell>
          <cell r="H34">
            <v>338.11264113999982</v>
          </cell>
          <cell r="I34">
            <v>3258.4559425921871</v>
          </cell>
        </row>
        <row r="35">
          <cell r="B35" t="str">
            <v>Đan Mạch</v>
          </cell>
          <cell r="C35">
            <v>7</v>
          </cell>
          <cell r="D35">
            <v>1320.52091</v>
          </cell>
          <cell r="E35">
            <v>2</v>
          </cell>
          <cell r="F35">
            <v>0.56000000000000005</v>
          </cell>
          <cell r="G35">
            <v>4</v>
          </cell>
          <cell r="H35">
            <v>0.19147</v>
          </cell>
          <cell r="I35">
            <v>1321.2723799999999</v>
          </cell>
        </row>
        <row r="36">
          <cell r="B36" t="str">
            <v>Trung Quốc</v>
          </cell>
          <cell r="C36">
            <v>117</v>
          </cell>
          <cell r="D36">
            <v>651.34938798999997</v>
          </cell>
          <cell r="E36">
            <v>63</v>
          </cell>
          <cell r="F36">
            <v>582.99298957499695</v>
          </cell>
          <cell r="G36">
            <v>174</v>
          </cell>
          <cell r="H36">
            <v>79.41814551000013</v>
          </cell>
          <cell r="I36">
            <v>1313.7605230749971</v>
          </cell>
        </row>
        <row r="37">
          <cell r="B37" t="str">
            <v>Nhật Bản</v>
          </cell>
          <cell r="C37">
            <v>99</v>
          </cell>
          <cell r="D37">
            <v>534.84460997999997</v>
          </cell>
          <cell r="E37">
            <v>75</v>
          </cell>
          <cell r="F37">
            <v>546.41188869921871</v>
          </cell>
          <cell r="G37">
            <v>120</v>
          </cell>
          <cell r="H37">
            <v>130.58161282999998</v>
          </cell>
          <cell r="I37">
            <v>1211.8381115092186</v>
          </cell>
        </row>
        <row r="38">
          <cell r="B38" t="str">
            <v>Hồng Kông</v>
          </cell>
          <cell r="C38">
            <v>53</v>
          </cell>
          <cell r="D38">
            <v>495.44401249999999</v>
          </cell>
          <cell r="E38">
            <v>42</v>
          </cell>
          <cell r="F38">
            <v>521.63588900000002</v>
          </cell>
          <cell r="G38">
            <v>29</v>
          </cell>
          <cell r="H38">
            <v>13.968845400000001</v>
          </cell>
          <cell r="I38">
            <v>1031.0487469</v>
          </cell>
        </row>
        <row r="39">
          <cell r="B39" t="str">
            <v>Đài Loan</v>
          </cell>
          <cell r="C39">
            <v>36</v>
          </cell>
          <cell r="D39">
            <v>350.05987800000003</v>
          </cell>
          <cell r="E39">
            <v>28</v>
          </cell>
          <cell r="F39">
            <v>217.01502508203126</v>
          </cell>
          <cell r="G39">
            <v>109</v>
          </cell>
          <cell r="H39">
            <v>105.71000626999998</v>
          </cell>
          <cell r="I39">
            <v>672.78490935203126</v>
          </cell>
        </row>
        <row r="40">
          <cell r="B40" t="str">
            <v>Hà Lan</v>
          </cell>
          <cell r="C40">
            <v>16</v>
          </cell>
          <cell r="D40">
            <v>23.835622000000001</v>
          </cell>
          <cell r="E40">
            <v>2</v>
          </cell>
          <cell r="F40">
            <v>18.702000000000002</v>
          </cell>
          <cell r="G40">
            <v>18</v>
          </cell>
          <cell r="H40">
            <v>613.1900566999999</v>
          </cell>
          <cell r="I40">
            <v>655.72767869999984</v>
          </cell>
        </row>
        <row r="41">
          <cell r="B41" t="str">
            <v>Hoa Kỳ</v>
          </cell>
          <cell r="C41">
            <v>41</v>
          </cell>
          <cell r="D41">
            <v>199.998547</v>
          </cell>
          <cell r="E41">
            <v>11</v>
          </cell>
          <cell r="F41">
            <v>22.684788218750001</v>
          </cell>
          <cell r="G41">
            <v>100</v>
          </cell>
          <cell r="H41">
            <v>84.201106100000018</v>
          </cell>
          <cell r="I41">
            <v>306.88444131875002</v>
          </cell>
        </row>
        <row r="42">
          <cell r="B42" t="str">
            <v>BritishVirginIslands</v>
          </cell>
          <cell r="C42">
            <v>13</v>
          </cell>
          <cell r="D42">
            <v>97.463623999999996</v>
          </cell>
          <cell r="E42">
            <v>9</v>
          </cell>
          <cell r="F42">
            <v>79.840649999999997</v>
          </cell>
          <cell r="G42">
            <v>13</v>
          </cell>
          <cell r="H42">
            <v>75.62273162999999</v>
          </cell>
          <cell r="I42">
            <v>252.92700563</v>
          </cell>
        </row>
        <row r="43">
          <cell r="B43" t="str">
            <v>Thái Lan</v>
          </cell>
          <cell r="C43">
            <v>18</v>
          </cell>
          <cell r="D43">
            <v>67.085721399999997</v>
          </cell>
          <cell r="E43">
            <v>9</v>
          </cell>
          <cell r="F43">
            <v>-1.641181</v>
          </cell>
          <cell r="G43">
            <v>22</v>
          </cell>
          <cell r="H43">
            <v>146.66532442999997</v>
          </cell>
          <cell r="I43">
            <v>212.10986482999996</v>
          </cell>
        </row>
        <row r="44">
          <cell r="B44" t="str">
            <v>Samoa</v>
          </cell>
          <cell r="C44">
            <v>10</v>
          </cell>
          <cell r="D44">
            <v>31.955074</v>
          </cell>
          <cell r="E44">
            <v>8</v>
          </cell>
          <cell r="F44">
            <v>110.23097075976563</v>
          </cell>
          <cell r="G44">
            <v>4</v>
          </cell>
          <cell r="H44">
            <v>3.7275</v>
          </cell>
          <cell r="I44">
            <v>145.91354475976561</v>
          </cell>
        </row>
        <row r="45">
          <cell r="B45" t="str">
            <v>Malaysia</v>
          </cell>
          <cell r="C45">
            <v>16</v>
          </cell>
          <cell r="D45">
            <v>1.03421867</v>
          </cell>
          <cell r="E45">
            <v>5</v>
          </cell>
          <cell r="F45">
            <v>131.19767899999999</v>
          </cell>
          <cell r="G45">
            <v>50</v>
          </cell>
          <cell r="H45">
            <v>12.74963749</v>
          </cell>
          <cell r="I45">
            <v>144.98153515999999</v>
          </cell>
        </row>
        <row r="46">
          <cell r="B46" t="str">
            <v>Cayman Islands</v>
          </cell>
          <cell r="C46">
            <v>0</v>
          </cell>
          <cell r="D46">
            <v>0</v>
          </cell>
          <cell r="E46">
            <v>0</v>
          </cell>
          <cell r="F46">
            <v>0</v>
          </cell>
          <cell r="G46">
            <v>13</v>
          </cell>
          <cell r="H46">
            <v>109.13554519</v>
          </cell>
          <cell r="I46">
            <v>109.13554519</v>
          </cell>
        </row>
        <row r="47">
          <cell r="B47" t="str">
            <v>Pháp</v>
          </cell>
          <cell r="C47">
            <v>17</v>
          </cell>
          <cell r="D47">
            <v>37.442205999999999</v>
          </cell>
          <cell r="E47">
            <v>5</v>
          </cell>
          <cell r="F47">
            <v>49.283602999999999</v>
          </cell>
          <cell r="G47">
            <v>45</v>
          </cell>
          <cell r="H47">
            <v>12.435448899999997</v>
          </cell>
          <cell r="I47">
            <v>99.161257899999995</v>
          </cell>
        </row>
        <row r="48">
          <cell r="B48" t="str">
            <v>Seychelles</v>
          </cell>
          <cell r="C48">
            <v>10</v>
          </cell>
          <cell r="D48">
            <v>37.062390659999998</v>
          </cell>
          <cell r="E48">
            <v>7</v>
          </cell>
          <cell r="F48">
            <v>19.332180000000001</v>
          </cell>
          <cell r="G48">
            <v>10</v>
          </cell>
          <cell r="H48">
            <v>30.233778869999998</v>
          </cell>
          <cell r="I48">
            <v>86.628349529999994</v>
          </cell>
        </row>
        <row r="49">
          <cell r="B49" t="str">
            <v>Vương quốc Anh</v>
          </cell>
          <cell r="C49">
            <v>21</v>
          </cell>
          <cell r="D49">
            <v>32.762891000000003</v>
          </cell>
          <cell r="E49">
            <v>10</v>
          </cell>
          <cell r="F49">
            <v>21.218025999999998</v>
          </cell>
          <cell r="G49">
            <v>37</v>
          </cell>
          <cell r="H49">
            <v>8.0845833200000001</v>
          </cell>
          <cell r="I49">
            <v>62.065500320000005</v>
          </cell>
        </row>
        <row r="50">
          <cell r="B50" t="str">
            <v>Canada</v>
          </cell>
          <cell r="C50">
            <v>8</v>
          </cell>
          <cell r="D50">
            <v>2.0661109999999998</v>
          </cell>
          <cell r="E50">
            <v>1</v>
          </cell>
          <cell r="F50">
            <v>1.9E-2</v>
          </cell>
          <cell r="G50">
            <v>32</v>
          </cell>
          <cell r="H50">
            <v>44.708427580000006</v>
          </cell>
          <cell r="I50">
            <v>46.793538580000003</v>
          </cell>
        </row>
        <row r="51">
          <cell r="B51" t="str">
            <v>CHLB Đức</v>
          </cell>
          <cell r="C51">
            <v>13</v>
          </cell>
          <cell r="D51">
            <v>13.462536099999999</v>
          </cell>
          <cell r="E51">
            <v>6</v>
          </cell>
          <cell r="F51">
            <v>24.352309999999999</v>
          </cell>
          <cell r="G51">
            <v>23</v>
          </cell>
          <cell r="H51">
            <v>4.7272768200000002</v>
          </cell>
          <cell r="I51">
            <v>42.542122919999997</v>
          </cell>
        </row>
        <row r="52">
          <cell r="B52" t="str">
            <v>Brunei Darussalam</v>
          </cell>
          <cell r="C52">
            <v>1</v>
          </cell>
          <cell r="D52">
            <v>5</v>
          </cell>
          <cell r="E52">
            <v>1</v>
          </cell>
          <cell r="F52">
            <v>36</v>
          </cell>
          <cell r="G52">
            <v>0</v>
          </cell>
          <cell r="H52">
            <v>0</v>
          </cell>
          <cell r="I52">
            <v>41</v>
          </cell>
        </row>
        <row r="53">
          <cell r="B53" t="str">
            <v>Australia</v>
          </cell>
          <cell r="C53">
            <v>16</v>
          </cell>
          <cell r="D53">
            <v>5.2610710000000003</v>
          </cell>
          <cell r="E53">
            <v>4</v>
          </cell>
          <cell r="F53">
            <v>15.04</v>
          </cell>
          <cell r="G53">
            <v>53</v>
          </cell>
          <cell r="H53">
            <v>15.235482390000003</v>
          </cell>
          <cell r="I53">
            <v>35.536553390000002</v>
          </cell>
        </row>
        <row r="54">
          <cell r="B54" t="str">
            <v>Ấn Độ</v>
          </cell>
          <cell r="C54">
            <v>19</v>
          </cell>
          <cell r="D54">
            <v>0.66058719999999993</v>
          </cell>
          <cell r="E54">
            <v>4</v>
          </cell>
          <cell r="F54">
            <v>23.129314999999998</v>
          </cell>
          <cell r="G54">
            <v>32</v>
          </cell>
          <cell r="H54">
            <v>3.29614509</v>
          </cell>
          <cell r="I54">
            <v>27.086047289999996</v>
          </cell>
        </row>
        <row r="55">
          <cell r="B55" t="str">
            <v>Ba Lan</v>
          </cell>
          <cell r="C55">
            <v>2</v>
          </cell>
          <cell r="D55">
            <v>4.8390000000000004E-3</v>
          </cell>
          <cell r="E55">
            <v>1</v>
          </cell>
          <cell r="F55">
            <v>22.508008</v>
          </cell>
          <cell r="G55">
            <v>0</v>
          </cell>
          <cell r="H55">
            <v>0</v>
          </cell>
          <cell r="I55">
            <v>22.512847000000001</v>
          </cell>
        </row>
        <row r="56">
          <cell r="B56" t="str">
            <v>Campuchia</v>
          </cell>
          <cell r="C56">
            <v>1</v>
          </cell>
          <cell r="D56">
            <v>1</v>
          </cell>
          <cell r="E56">
            <v>0</v>
          </cell>
          <cell r="F56">
            <v>0</v>
          </cell>
          <cell r="G56">
            <v>2</v>
          </cell>
          <cell r="H56">
            <v>16.936800000000002</v>
          </cell>
          <cell r="I56">
            <v>17.936800000000002</v>
          </cell>
        </row>
        <row r="57">
          <cell r="B57" t="str">
            <v>Tây Ban Nha</v>
          </cell>
          <cell r="C57">
            <v>2</v>
          </cell>
          <cell r="D57">
            <v>5.8369999999999997</v>
          </cell>
          <cell r="E57">
            <v>3</v>
          </cell>
          <cell r="F57">
            <v>3.2119439999999999</v>
          </cell>
          <cell r="G57">
            <v>3</v>
          </cell>
          <cell r="H57">
            <v>6.9227322000000004</v>
          </cell>
          <cell r="I57">
            <v>15.971676199999999</v>
          </cell>
        </row>
        <row r="58">
          <cell r="B58" t="str">
            <v>Indonesia</v>
          </cell>
          <cell r="C58">
            <v>0</v>
          </cell>
          <cell r="D58">
            <v>0</v>
          </cell>
          <cell r="E58">
            <v>3</v>
          </cell>
          <cell r="F58">
            <v>9.8699999999999992</v>
          </cell>
          <cell r="G58">
            <v>3</v>
          </cell>
          <cell r="H58">
            <v>5.01049889</v>
          </cell>
          <cell r="I58">
            <v>14.880498889999998</v>
          </cell>
        </row>
        <row r="59">
          <cell r="B59" t="str">
            <v>Philippines</v>
          </cell>
          <cell r="C59">
            <v>2</v>
          </cell>
          <cell r="D59">
            <v>0.69616</v>
          </cell>
          <cell r="E59">
            <v>1</v>
          </cell>
          <cell r="F59">
            <v>2</v>
          </cell>
          <cell r="G59">
            <v>32</v>
          </cell>
          <cell r="H59">
            <v>9.7331768400000005</v>
          </cell>
          <cell r="I59">
            <v>12.429336840000001</v>
          </cell>
        </row>
        <row r="60">
          <cell r="B60" t="str">
            <v>Marshall Islands</v>
          </cell>
          <cell r="C60">
            <v>4</v>
          </cell>
          <cell r="D60">
            <v>10.26524</v>
          </cell>
          <cell r="E60">
            <v>0</v>
          </cell>
          <cell r="F60">
            <v>0</v>
          </cell>
          <cell r="G60">
            <v>0</v>
          </cell>
          <cell r="H60">
            <v>0</v>
          </cell>
          <cell r="I60">
            <v>10.26524</v>
          </cell>
        </row>
        <row r="61">
          <cell r="B61" t="str">
            <v>Italia</v>
          </cell>
          <cell r="C61">
            <v>8</v>
          </cell>
          <cell r="D61">
            <v>0.26457000000000003</v>
          </cell>
          <cell r="E61">
            <v>2</v>
          </cell>
          <cell r="F61">
            <v>9.1</v>
          </cell>
          <cell r="G61">
            <v>4</v>
          </cell>
          <cell r="H61">
            <v>0.13144875</v>
          </cell>
          <cell r="I61">
            <v>9.4960187500000011</v>
          </cell>
        </row>
        <row r="62">
          <cell r="B62" t="str">
            <v>Thụy Sỹ</v>
          </cell>
          <cell r="C62">
            <v>6</v>
          </cell>
          <cell r="D62">
            <v>2.3330000000000002</v>
          </cell>
          <cell r="E62">
            <v>5</v>
          </cell>
          <cell r="F62">
            <v>5.8712920000000004</v>
          </cell>
          <cell r="G62">
            <v>8</v>
          </cell>
          <cell r="H62">
            <v>0.5445541599999999</v>
          </cell>
          <cell r="I62">
            <v>8.7488461600000011</v>
          </cell>
        </row>
        <row r="63">
          <cell r="B63" t="str">
            <v>Nigeria</v>
          </cell>
          <cell r="C63">
            <v>0</v>
          </cell>
          <cell r="D63">
            <v>0</v>
          </cell>
          <cell r="E63">
            <v>0</v>
          </cell>
          <cell r="F63">
            <v>0</v>
          </cell>
          <cell r="G63">
            <v>29</v>
          </cell>
          <cell r="H63">
            <v>6.9930021699999996</v>
          </cell>
          <cell r="I63">
            <v>6.9930021699999996</v>
          </cell>
        </row>
        <row r="64">
          <cell r="B64" t="str">
            <v>Mauritius</v>
          </cell>
          <cell r="C64">
            <v>2</v>
          </cell>
          <cell r="D64">
            <v>1.0489999999999999</v>
          </cell>
          <cell r="E64">
            <v>1</v>
          </cell>
          <cell r="F64">
            <v>5.5</v>
          </cell>
          <cell r="G64">
            <v>0</v>
          </cell>
          <cell r="H64">
            <v>0</v>
          </cell>
          <cell r="I64">
            <v>6.5489999999999995</v>
          </cell>
        </row>
        <row r="65">
          <cell r="B65" t="str">
            <v>Luxembourg</v>
          </cell>
          <cell r="C65">
            <v>1</v>
          </cell>
          <cell r="D65">
            <v>0.51833600000000002</v>
          </cell>
          <cell r="E65">
            <v>0</v>
          </cell>
          <cell r="F65">
            <v>0</v>
          </cell>
          <cell r="G65">
            <v>4</v>
          </cell>
          <cell r="H65">
            <v>5.8618844700000006</v>
          </cell>
          <cell r="I65">
            <v>6.3802204700000003</v>
          </cell>
        </row>
        <row r="66">
          <cell r="B66" t="str">
            <v>Thụy Điển</v>
          </cell>
          <cell r="C66">
            <v>3</v>
          </cell>
          <cell r="D66">
            <v>0.06</v>
          </cell>
          <cell r="E66">
            <v>0</v>
          </cell>
          <cell r="F66">
            <v>0</v>
          </cell>
          <cell r="G66">
            <v>6</v>
          </cell>
          <cell r="H66">
            <v>2.8588754700000001</v>
          </cell>
          <cell r="I66">
            <v>2.9188754700000001</v>
          </cell>
        </row>
        <row r="67">
          <cell r="B67" t="str">
            <v>Liên bang Nga</v>
          </cell>
          <cell r="C67">
            <v>3</v>
          </cell>
          <cell r="D67">
            <v>0.183251</v>
          </cell>
          <cell r="E67">
            <v>0</v>
          </cell>
          <cell r="F67">
            <v>0</v>
          </cell>
          <cell r="G67">
            <v>34</v>
          </cell>
          <cell r="H67">
            <v>2.53597501</v>
          </cell>
          <cell r="I67">
            <v>2.7192260099999999</v>
          </cell>
        </row>
        <row r="68">
          <cell r="B68" t="str">
            <v>Ireland</v>
          </cell>
          <cell r="C68">
            <v>4</v>
          </cell>
          <cell r="D68">
            <v>0.83</v>
          </cell>
          <cell r="E68">
            <v>1</v>
          </cell>
          <cell r="F68">
            <v>0.25374600000000003</v>
          </cell>
          <cell r="G68">
            <v>5</v>
          </cell>
          <cell r="H68">
            <v>0.99005640000000006</v>
          </cell>
          <cell r="I68">
            <v>2.0738023999999999</v>
          </cell>
        </row>
        <row r="69">
          <cell r="B69" t="str">
            <v>New Zealand</v>
          </cell>
          <cell r="C69">
            <v>2</v>
          </cell>
          <cell r="D69">
            <v>1.05</v>
          </cell>
          <cell r="E69">
            <v>0</v>
          </cell>
          <cell r="F69">
            <v>0</v>
          </cell>
          <cell r="G69">
            <v>4</v>
          </cell>
          <cell r="H69">
            <v>0.22240428000000001</v>
          </cell>
          <cell r="I69">
            <v>1.2724042799999999</v>
          </cell>
        </row>
        <row r="70">
          <cell r="B70" t="str">
            <v>Phần Lan</v>
          </cell>
          <cell r="C70">
            <v>2</v>
          </cell>
          <cell r="D70">
            <v>5.5E-2</v>
          </cell>
          <cell r="E70">
            <v>1</v>
          </cell>
          <cell r="F70">
            <v>0.55741362500000002</v>
          </cell>
          <cell r="G70">
            <v>2</v>
          </cell>
          <cell r="H70">
            <v>0.65723847000000002</v>
          </cell>
          <cell r="I70">
            <v>1.2696520950000001</v>
          </cell>
        </row>
        <row r="71">
          <cell r="B71" t="str">
            <v>Ukraina</v>
          </cell>
          <cell r="C71">
            <v>0</v>
          </cell>
          <cell r="D71">
            <v>0</v>
          </cell>
          <cell r="E71">
            <v>0</v>
          </cell>
          <cell r="F71">
            <v>0</v>
          </cell>
          <cell r="G71">
            <v>7</v>
          </cell>
          <cell r="H71">
            <v>1.20663633</v>
          </cell>
          <cell r="I71">
            <v>1.20663633</v>
          </cell>
        </row>
        <row r="72">
          <cell r="B72" t="str">
            <v>Bỉ</v>
          </cell>
          <cell r="C72">
            <v>1</v>
          </cell>
          <cell r="D72">
            <v>0.84344600000000003</v>
          </cell>
          <cell r="E72">
            <v>1</v>
          </cell>
          <cell r="F72">
            <v>0.19564999999999999</v>
          </cell>
          <cell r="G72">
            <v>6</v>
          </cell>
          <cell r="H72">
            <v>0.1538388</v>
          </cell>
          <cell r="I72">
            <v>1.1929348</v>
          </cell>
        </row>
        <row r="73">
          <cell r="B73" t="str">
            <v>Cộng hòa Séc</v>
          </cell>
          <cell r="C73">
            <v>1</v>
          </cell>
          <cell r="D73">
            <v>1.1000000000000001</v>
          </cell>
          <cell r="E73">
            <v>0</v>
          </cell>
          <cell r="F73">
            <v>0</v>
          </cell>
          <cell r="G73">
            <v>1</v>
          </cell>
          <cell r="H73">
            <v>2.6086939999999999E-2</v>
          </cell>
          <cell r="I73">
            <v>1.12608694</v>
          </cell>
        </row>
        <row r="74">
          <cell r="B74" t="str">
            <v>Belize</v>
          </cell>
          <cell r="C74">
            <v>0</v>
          </cell>
          <cell r="D74">
            <v>0</v>
          </cell>
          <cell r="E74">
            <v>1</v>
          </cell>
          <cell r="F74">
            <v>0.08</v>
          </cell>
          <cell r="G74">
            <v>1</v>
          </cell>
          <cell r="H74">
            <v>1.0309999999999999</v>
          </cell>
          <cell r="I74">
            <v>1.111</v>
          </cell>
        </row>
        <row r="75">
          <cell r="B75" t="str">
            <v>Cu Ba</v>
          </cell>
          <cell r="C75">
            <v>0</v>
          </cell>
          <cell r="D75">
            <v>0</v>
          </cell>
          <cell r="E75">
            <v>0</v>
          </cell>
          <cell r="F75">
            <v>0</v>
          </cell>
          <cell r="G75">
            <v>3</v>
          </cell>
          <cell r="H75">
            <v>0.90464500000000003</v>
          </cell>
          <cell r="I75">
            <v>0.90464500000000003</v>
          </cell>
        </row>
        <row r="76">
          <cell r="B76" t="str">
            <v>Áo</v>
          </cell>
          <cell r="C76">
            <v>4</v>
          </cell>
          <cell r="D76">
            <v>0.74372000000000005</v>
          </cell>
          <cell r="E76">
            <v>0</v>
          </cell>
          <cell r="F76">
            <v>0</v>
          </cell>
          <cell r="G76">
            <v>2</v>
          </cell>
          <cell r="H76">
            <v>0.148755</v>
          </cell>
          <cell r="I76">
            <v>0.89247500000000002</v>
          </cell>
        </row>
        <row r="77">
          <cell r="B77" t="str">
            <v>United States Virgin Islands</v>
          </cell>
          <cell r="C77">
            <v>0</v>
          </cell>
          <cell r="D77">
            <v>0</v>
          </cell>
          <cell r="E77">
            <v>1</v>
          </cell>
          <cell r="F77">
            <v>0.8219411875</v>
          </cell>
          <cell r="G77">
            <v>0</v>
          </cell>
          <cell r="H77">
            <v>0</v>
          </cell>
          <cell r="I77">
            <v>0.8219411875</v>
          </cell>
        </row>
        <row r="78">
          <cell r="B78" t="str">
            <v>Sri Lanka</v>
          </cell>
          <cell r="C78">
            <v>1</v>
          </cell>
          <cell r="D78">
            <v>0.01</v>
          </cell>
          <cell r="E78">
            <v>0</v>
          </cell>
          <cell r="F78">
            <v>0</v>
          </cell>
          <cell r="G78">
            <v>3</v>
          </cell>
          <cell r="H78">
            <v>0.75862889</v>
          </cell>
          <cell r="I78">
            <v>0.76862889000000001</v>
          </cell>
        </row>
        <row r="79">
          <cell r="B79" t="str">
            <v>Saint Kitts and Nevis</v>
          </cell>
          <cell r="C79">
            <v>0</v>
          </cell>
          <cell r="D79">
            <v>0</v>
          </cell>
          <cell r="E79">
            <v>0</v>
          </cell>
          <cell r="F79">
            <v>0</v>
          </cell>
          <cell r="G79">
            <v>1</v>
          </cell>
          <cell r="H79">
            <v>0.69575500000000001</v>
          </cell>
          <cell r="I79">
            <v>0.69575500000000001</v>
          </cell>
        </row>
        <row r="80">
          <cell r="B80" t="str">
            <v>Côte d'Ivoire</v>
          </cell>
          <cell r="C80">
            <v>0</v>
          </cell>
          <cell r="D80">
            <v>0</v>
          </cell>
          <cell r="E80">
            <v>0</v>
          </cell>
          <cell r="F80">
            <v>0</v>
          </cell>
          <cell r="G80">
            <v>2</v>
          </cell>
          <cell r="H80">
            <v>0.68630899999999995</v>
          </cell>
          <cell r="I80">
            <v>0.68630899999999995</v>
          </cell>
        </row>
        <row r="81">
          <cell r="B81" t="str">
            <v>Pakistan</v>
          </cell>
          <cell r="C81">
            <v>0</v>
          </cell>
          <cell r="D81">
            <v>0</v>
          </cell>
          <cell r="E81">
            <v>0</v>
          </cell>
          <cell r="F81">
            <v>0</v>
          </cell>
          <cell r="G81">
            <v>5</v>
          </cell>
          <cell r="H81">
            <v>0.60854693000000004</v>
          </cell>
          <cell r="I81">
            <v>0.60854693000000004</v>
          </cell>
        </row>
        <row r="82">
          <cell r="B82" t="str">
            <v>Ai Cập</v>
          </cell>
          <cell r="C82">
            <v>1</v>
          </cell>
          <cell r="D82">
            <v>4.4999999999999998E-2</v>
          </cell>
          <cell r="E82">
            <v>0</v>
          </cell>
          <cell r="F82">
            <v>0</v>
          </cell>
          <cell r="G82">
            <v>1</v>
          </cell>
          <cell r="H82">
            <v>0.52200000000000002</v>
          </cell>
          <cell r="I82">
            <v>0.56700000000000006</v>
          </cell>
        </row>
        <row r="83">
          <cell r="B83" t="str">
            <v>Israel</v>
          </cell>
          <cell r="C83">
            <v>0</v>
          </cell>
          <cell r="D83">
            <v>0</v>
          </cell>
          <cell r="E83">
            <v>0</v>
          </cell>
          <cell r="F83">
            <v>0</v>
          </cell>
          <cell r="G83">
            <v>4</v>
          </cell>
          <cell r="H83">
            <v>0.50311253</v>
          </cell>
          <cell r="I83">
            <v>0.50311253</v>
          </cell>
        </row>
        <row r="84">
          <cell r="B84" t="str">
            <v>Yemen</v>
          </cell>
          <cell r="C84">
            <v>0</v>
          </cell>
          <cell r="D84">
            <v>0</v>
          </cell>
          <cell r="E84">
            <v>0</v>
          </cell>
          <cell r="F84">
            <v>0</v>
          </cell>
          <cell r="G84">
            <v>1</v>
          </cell>
          <cell r="H84">
            <v>0.444247</v>
          </cell>
          <cell r="I84">
            <v>0.444247</v>
          </cell>
        </row>
        <row r="85">
          <cell r="B85" t="str">
            <v>Afghanistan</v>
          </cell>
          <cell r="C85">
            <v>0</v>
          </cell>
          <cell r="D85">
            <v>0</v>
          </cell>
          <cell r="E85">
            <v>0</v>
          </cell>
          <cell r="F85">
            <v>0</v>
          </cell>
          <cell r="G85">
            <v>1</v>
          </cell>
          <cell r="H85">
            <v>0.43258208000000004</v>
          </cell>
          <cell r="I85">
            <v>0.43258208000000004</v>
          </cell>
        </row>
        <row r="86">
          <cell r="B86" t="str">
            <v>Kazakhstan</v>
          </cell>
          <cell r="C86">
            <v>0</v>
          </cell>
          <cell r="D86">
            <v>0</v>
          </cell>
          <cell r="E86">
            <v>0</v>
          </cell>
          <cell r="F86">
            <v>0</v>
          </cell>
          <cell r="G86">
            <v>3</v>
          </cell>
          <cell r="H86">
            <v>0.41652087999999998</v>
          </cell>
          <cell r="I86">
            <v>0.41652087999999998</v>
          </cell>
        </row>
        <row r="87">
          <cell r="B87" t="str">
            <v>Nam Phi</v>
          </cell>
          <cell r="C87">
            <v>1</v>
          </cell>
          <cell r="D87">
            <v>2.5000000000000001E-2</v>
          </cell>
          <cell r="E87">
            <v>0</v>
          </cell>
          <cell r="F87">
            <v>0</v>
          </cell>
          <cell r="G87">
            <v>4</v>
          </cell>
          <cell r="H87">
            <v>0.38523540000000001</v>
          </cell>
          <cell r="I87">
            <v>0.41023540000000003</v>
          </cell>
        </row>
        <row r="88">
          <cell r="B88" t="str">
            <v>Cộng Hòa Síp</v>
          </cell>
          <cell r="C88">
            <v>1</v>
          </cell>
          <cell r="D88">
            <v>4.4999999999999998E-2</v>
          </cell>
          <cell r="E88">
            <v>0</v>
          </cell>
          <cell r="F88">
            <v>0</v>
          </cell>
          <cell r="G88">
            <v>4</v>
          </cell>
          <cell r="H88">
            <v>0.35778199999999999</v>
          </cell>
          <cell r="I88">
            <v>0.40278199999999997</v>
          </cell>
        </row>
        <row r="89">
          <cell r="B89" t="str">
            <v>Syrian Arab Republic</v>
          </cell>
          <cell r="C89">
            <v>0</v>
          </cell>
          <cell r="D89">
            <v>0</v>
          </cell>
          <cell r="E89">
            <v>0</v>
          </cell>
          <cell r="F89">
            <v>0</v>
          </cell>
          <cell r="G89">
            <v>3</v>
          </cell>
          <cell r="H89">
            <v>0.37997566999999999</v>
          </cell>
          <cell r="I89">
            <v>0.37997566999999999</v>
          </cell>
        </row>
        <row r="90">
          <cell r="B90" t="str">
            <v>Vanuatu</v>
          </cell>
          <cell r="C90">
            <v>0</v>
          </cell>
          <cell r="D90">
            <v>0</v>
          </cell>
          <cell r="E90">
            <v>0</v>
          </cell>
          <cell r="F90">
            <v>0</v>
          </cell>
          <cell r="G90">
            <v>3</v>
          </cell>
          <cell r="H90">
            <v>0.36241800000000002</v>
          </cell>
          <cell r="I90">
            <v>0.36241800000000002</v>
          </cell>
        </row>
        <row r="91">
          <cell r="B91" t="str">
            <v>Hungary</v>
          </cell>
          <cell r="C91">
            <v>1</v>
          </cell>
          <cell r="D91">
            <v>0.3</v>
          </cell>
          <cell r="E91">
            <v>0</v>
          </cell>
          <cell r="F91">
            <v>0</v>
          </cell>
          <cell r="G91">
            <v>1</v>
          </cell>
          <cell r="H91">
            <v>5.6000000000000001E-2</v>
          </cell>
          <cell r="I91">
            <v>0.35599999999999998</v>
          </cell>
        </row>
        <row r="92">
          <cell r="B92" t="str">
            <v>Sudan</v>
          </cell>
          <cell r="C92">
            <v>0</v>
          </cell>
          <cell r="D92">
            <v>0</v>
          </cell>
          <cell r="E92">
            <v>0</v>
          </cell>
          <cell r="F92">
            <v>0</v>
          </cell>
          <cell r="G92">
            <v>1</v>
          </cell>
          <cell r="H92">
            <v>0.30320094000000003</v>
          </cell>
          <cell r="I92">
            <v>0.30320094000000003</v>
          </cell>
        </row>
        <row r="93">
          <cell r="B93" t="str">
            <v>Burkina Faso</v>
          </cell>
          <cell r="C93">
            <v>0</v>
          </cell>
          <cell r="D93">
            <v>0</v>
          </cell>
          <cell r="E93">
            <v>0</v>
          </cell>
          <cell r="F93">
            <v>0</v>
          </cell>
          <cell r="G93">
            <v>1</v>
          </cell>
          <cell r="H93">
            <v>0.27801779999999998</v>
          </cell>
          <cell r="I93">
            <v>0.27801779999999998</v>
          </cell>
        </row>
        <row r="94">
          <cell r="B94" t="str">
            <v>Bermuda</v>
          </cell>
          <cell r="C94">
            <v>1</v>
          </cell>
          <cell r="D94">
            <v>0.27500000000000002</v>
          </cell>
          <cell r="E94">
            <v>0</v>
          </cell>
          <cell r="F94">
            <v>0</v>
          </cell>
          <cell r="G94">
            <v>0</v>
          </cell>
          <cell r="H94">
            <v>0</v>
          </cell>
          <cell r="I94">
            <v>0.27500000000000002</v>
          </cell>
        </row>
        <row r="95">
          <cell r="B95" t="str">
            <v>Thổ Nhĩ Kỳ</v>
          </cell>
          <cell r="C95">
            <v>0</v>
          </cell>
          <cell r="D95">
            <v>0</v>
          </cell>
          <cell r="E95">
            <v>3</v>
          </cell>
          <cell r="F95">
            <v>3.0078000000000001E-2</v>
          </cell>
          <cell r="G95">
            <v>15</v>
          </cell>
          <cell r="H95">
            <v>0.22583520000000001</v>
          </cell>
          <cell r="I95">
            <v>0.25591320000000001</v>
          </cell>
        </row>
        <row r="96">
          <cell r="B96" t="str">
            <v>Hy Lạp</v>
          </cell>
          <cell r="C96">
            <v>0</v>
          </cell>
          <cell r="D96">
            <v>0</v>
          </cell>
          <cell r="E96">
            <v>0</v>
          </cell>
          <cell r="F96">
            <v>0</v>
          </cell>
          <cell r="G96">
            <v>1</v>
          </cell>
          <cell r="H96">
            <v>0.20872085000000001</v>
          </cell>
          <cell r="I96">
            <v>0.20872085000000001</v>
          </cell>
        </row>
        <row r="97">
          <cell r="B97" t="str">
            <v>Bangladesh</v>
          </cell>
          <cell r="C97">
            <v>1</v>
          </cell>
          <cell r="D97">
            <v>0.05</v>
          </cell>
          <cell r="E97">
            <v>0</v>
          </cell>
          <cell r="F97">
            <v>0</v>
          </cell>
          <cell r="G97">
            <v>2</v>
          </cell>
          <cell r="H97">
            <v>0.13698399999999999</v>
          </cell>
          <cell r="I97">
            <v>0.18698399999999998</v>
          </cell>
        </row>
        <row r="98">
          <cell r="B98" t="str">
            <v>Các tiểu vương quốc Ả Rập thống nhất</v>
          </cell>
          <cell r="C98">
            <v>0</v>
          </cell>
          <cell r="D98">
            <v>0</v>
          </cell>
          <cell r="E98">
            <v>0</v>
          </cell>
          <cell r="F98">
            <v>0</v>
          </cell>
          <cell r="G98">
            <v>1</v>
          </cell>
          <cell r="H98">
            <v>0.15508551000000001</v>
          </cell>
          <cell r="I98">
            <v>0.15508551000000001</v>
          </cell>
        </row>
        <row r="99">
          <cell r="B99" t="str">
            <v>Algeria</v>
          </cell>
          <cell r="C99">
            <v>0</v>
          </cell>
          <cell r="D99">
            <v>0</v>
          </cell>
          <cell r="E99">
            <v>0</v>
          </cell>
          <cell r="F99">
            <v>0</v>
          </cell>
          <cell r="G99">
            <v>1</v>
          </cell>
          <cell r="H99">
            <v>0.13900000000000001</v>
          </cell>
          <cell r="I99">
            <v>0.13900000000000001</v>
          </cell>
        </row>
        <row r="100">
          <cell r="B100" t="str">
            <v>Rumani</v>
          </cell>
          <cell r="C100">
            <v>1</v>
          </cell>
          <cell r="D100">
            <v>0.13477700000000001</v>
          </cell>
          <cell r="E100">
            <v>0</v>
          </cell>
          <cell r="F100">
            <v>0</v>
          </cell>
          <cell r="G100">
            <v>0</v>
          </cell>
          <cell r="H100">
            <v>0</v>
          </cell>
          <cell r="I100">
            <v>0.13477700000000001</v>
          </cell>
        </row>
        <row r="101">
          <cell r="B101" t="str">
            <v>Libya</v>
          </cell>
          <cell r="C101">
            <v>1</v>
          </cell>
          <cell r="D101">
            <v>0.13200000000000001</v>
          </cell>
          <cell r="E101">
            <v>0</v>
          </cell>
          <cell r="F101">
            <v>0</v>
          </cell>
          <cell r="G101">
            <v>0</v>
          </cell>
          <cell r="H101">
            <v>0</v>
          </cell>
          <cell r="I101">
            <v>0.13200000000000001</v>
          </cell>
        </row>
        <row r="102">
          <cell r="B102" t="str">
            <v>Colombia</v>
          </cell>
          <cell r="C102">
            <v>0</v>
          </cell>
          <cell r="D102">
            <v>0</v>
          </cell>
          <cell r="E102">
            <v>0</v>
          </cell>
          <cell r="F102">
            <v>0</v>
          </cell>
          <cell r="G102">
            <v>1</v>
          </cell>
          <cell r="H102">
            <v>0.13035861000000001</v>
          </cell>
          <cell r="I102">
            <v>0.13035861000000001</v>
          </cell>
        </row>
        <row r="103">
          <cell r="B103" t="str">
            <v>Malta</v>
          </cell>
          <cell r="C103">
            <v>1</v>
          </cell>
          <cell r="D103">
            <v>0.1</v>
          </cell>
          <cell r="E103">
            <v>0</v>
          </cell>
          <cell r="F103">
            <v>0</v>
          </cell>
          <cell r="G103">
            <v>0</v>
          </cell>
          <cell r="H103">
            <v>0</v>
          </cell>
          <cell r="I103">
            <v>0.1</v>
          </cell>
        </row>
        <row r="104">
          <cell r="B104" t="str">
            <v>Libăng</v>
          </cell>
          <cell r="C104">
            <v>2</v>
          </cell>
          <cell r="D104">
            <v>0.09</v>
          </cell>
          <cell r="E104">
            <v>0</v>
          </cell>
          <cell r="F104">
            <v>0</v>
          </cell>
          <cell r="G104">
            <v>0</v>
          </cell>
          <cell r="H104">
            <v>0</v>
          </cell>
          <cell r="I104">
            <v>0.09</v>
          </cell>
        </row>
        <row r="105">
          <cell r="B105" t="str">
            <v>Chile</v>
          </cell>
          <cell r="C105">
            <v>0</v>
          </cell>
          <cell r="D105">
            <v>0</v>
          </cell>
          <cell r="E105">
            <v>0</v>
          </cell>
          <cell r="F105">
            <v>0</v>
          </cell>
          <cell r="G105">
            <v>1</v>
          </cell>
          <cell r="H105">
            <v>8.7108000000000005E-2</v>
          </cell>
          <cell r="I105">
            <v>8.7108000000000005E-2</v>
          </cell>
        </row>
        <row r="106">
          <cell r="B106" t="str">
            <v>Latvia</v>
          </cell>
          <cell r="C106">
            <v>0</v>
          </cell>
          <cell r="D106">
            <v>0</v>
          </cell>
          <cell r="E106">
            <v>0</v>
          </cell>
          <cell r="F106">
            <v>0</v>
          </cell>
          <cell r="G106">
            <v>1</v>
          </cell>
          <cell r="H106">
            <v>8.6999999999999994E-2</v>
          </cell>
          <cell r="I106">
            <v>8.6999999999999994E-2</v>
          </cell>
        </row>
        <row r="107">
          <cell r="B107" t="str">
            <v>Dominica</v>
          </cell>
          <cell r="C107">
            <v>0</v>
          </cell>
          <cell r="D107">
            <v>0</v>
          </cell>
          <cell r="E107">
            <v>0</v>
          </cell>
          <cell r="F107">
            <v>0</v>
          </cell>
          <cell r="G107">
            <v>1</v>
          </cell>
          <cell r="H107">
            <v>6.8926890000000005E-2</v>
          </cell>
          <cell r="I107">
            <v>6.8926890000000005E-2</v>
          </cell>
        </row>
        <row r="108">
          <cell r="B108" t="str">
            <v>Nauy</v>
          </cell>
          <cell r="C108">
            <v>1</v>
          </cell>
          <cell r="D108">
            <v>0.02</v>
          </cell>
          <cell r="E108">
            <v>0</v>
          </cell>
          <cell r="F108">
            <v>0</v>
          </cell>
          <cell r="G108">
            <v>2</v>
          </cell>
          <cell r="H108">
            <v>3.0376589999999998E-2</v>
          </cell>
          <cell r="I108">
            <v>5.0376589999999999E-2</v>
          </cell>
        </row>
        <row r="109">
          <cell r="B109" t="str">
            <v>Albania</v>
          </cell>
          <cell r="C109">
            <v>0</v>
          </cell>
          <cell r="D109">
            <v>0</v>
          </cell>
          <cell r="E109">
            <v>0</v>
          </cell>
          <cell r="F109">
            <v>0</v>
          </cell>
          <cell r="G109">
            <v>1</v>
          </cell>
          <cell r="H109">
            <v>4.8119000000000002E-2</v>
          </cell>
          <cell r="I109">
            <v>4.8119000000000002E-2</v>
          </cell>
        </row>
        <row r="110">
          <cell r="B110" t="str">
            <v>Jordan</v>
          </cell>
          <cell r="C110">
            <v>1</v>
          </cell>
          <cell r="D110">
            <v>4.3499999999999997E-2</v>
          </cell>
          <cell r="E110">
            <v>0</v>
          </cell>
          <cell r="F110">
            <v>0</v>
          </cell>
          <cell r="G110">
            <v>0</v>
          </cell>
          <cell r="H110">
            <v>0</v>
          </cell>
          <cell r="I110">
            <v>4.3499999999999997E-2</v>
          </cell>
        </row>
        <row r="111">
          <cell r="B111" t="str">
            <v>Kyrgyzstan</v>
          </cell>
          <cell r="C111">
            <v>0</v>
          </cell>
          <cell r="D111">
            <v>0</v>
          </cell>
          <cell r="E111">
            <v>0</v>
          </cell>
          <cell r="F111">
            <v>0</v>
          </cell>
          <cell r="G111">
            <v>1</v>
          </cell>
          <cell r="H111">
            <v>3.4188040000000003E-2</v>
          </cell>
          <cell r="I111">
            <v>3.4188040000000003E-2</v>
          </cell>
        </row>
        <row r="112">
          <cell r="B112" t="str">
            <v>Iran (Islamic Republic of)</v>
          </cell>
          <cell r="C112">
            <v>1</v>
          </cell>
          <cell r="D112">
            <v>4.3569999999999998E-3</v>
          </cell>
          <cell r="E112">
            <v>1</v>
          </cell>
          <cell r="F112">
            <v>1.6673150390624999E-2</v>
          </cell>
          <cell r="G112">
            <v>1</v>
          </cell>
          <cell r="H112">
            <v>3.0000000000000001E-3</v>
          </cell>
          <cell r="I112">
            <v>2.4030150390624998E-2</v>
          </cell>
        </row>
        <row r="113">
          <cell r="B113" t="str">
            <v>Belarus</v>
          </cell>
          <cell r="C113">
            <v>0</v>
          </cell>
          <cell r="D113">
            <v>0</v>
          </cell>
          <cell r="E113">
            <v>0</v>
          </cell>
          <cell r="F113">
            <v>0</v>
          </cell>
          <cell r="G113">
            <v>1</v>
          </cell>
          <cell r="H113">
            <v>1.5634840000000001E-2</v>
          </cell>
          <cell r="I113">
            <v>1.5634840000000001E-2</v>
          </cell>
        </row>
        <row r="114">
          <cell r="B114" t="str">
            <v>Venezuela</v>
          </cell>
          <cell r="C114">
            <v>1</v>
          </cell>
          <cell r="D114">
            <v>1.4999999999999999E-2</v>
          </cell>
          <cell r="E114">
            <v>0</v>
          </cell>
          <cell r="F114">
            <v>0</v>
          </cell>
          <cell r="G114">
            <v>0</v>
          </cell>
          <cell r="H114">
            <v>0</v>
          </cell>
          <cell r="I114">
            <v>1.4999999999999999E-2</v>
          </cell>
        </row>
        <row r="115">
          <cell r="B115" t="str">
            <v>Iceland</v>
          </cell>
          <cell r="C115">
            <v>0</v>
          </cell>
          <cell r="D115">
            <v>0</v>
          </cell>
          <cell r="E115">
            <v>0</v>
          </cell>
          <cell r="F115">
            <v>0</v>
          </cell>
          <cell r="G115">
            <v>1</v>
          </cell>
          <cell r="H115">
            <v>0.01</v>
          </cell>
          <cell r="I115">
            <v>0.01</v>
          </cell>
        </row>
        <row r="116">
          <cell r="B116" t="str">
            <v>Djibouti</v>
          </cell>
          <cell r="C116">
            <v>0</v>
          </cell>
          <cell r="D116">
            <v>0</v>
          </cell>
          <cell r="E116">
            <v>0</v>
          </cell>
          <cell r="F116">
            <v>0</v>
          </cell>
          <cell r="G116">
            <v>1</v>
          </cell>
          <cell r="H116">
            <v>8.6199999999999992E-3</v>
          </cell>
          <cell r="I116">
            <v>8.6199999999999992E-3</v>
          </cell>
        </row>
        <row r="117">
          <cell r="B117" t="str">
            <v>Cameroon</v>
          </cell>
          <cell r="C117">
            <v>1</v>
          </cell>
          <cell r="D117">
            <v>5.0000000000000001E-3</v>
          </cell>
          <cell r="E117">
            <v>0</v>
          </cell>
          <cell r="F117">
            <v>0</v>
          </cell>
          <cell r="G117">
            <v>0</v>
          </cell>
          <cell r="H117">
            <v>0</v>
          </cell>
          <cell r="I117">
            <v>5.0000000000000001E-3</v>
          </cell>
        </row>
        <row r="118">
          <cell r="B118" t="str">
            <v>Bồ Đào Nha</v>
          </cell>
          <cell r="C118">
            <v>0</v>
          </cell>
          <cell r="D118">
            <v>0</v>
          </cell>
          <cell r="E118">
            <v>0</v>
          </cell>
          <cell r="F118">
            <v>0</v>
          </cell>
          <cell r="G118">
            <v>1</v>
          </cell>
          <cell r="H118">
            <v>4.9500000000000004E-3</v>
          </cell>
          <cell r="I118">
            <v>4.9500000000000004E-3</v>
          </cell>
        </row>
        <row r="119">
          <cell r="B119" t="str">
            <v>Isle of Man</v>
          </cell>
          <cell r="C119">
            <v>0</v>
          </cell>
          <cell r="D119">
            <v>0</v>
          </cell>
          <cell r="E119">
            <v>0</v>
          </cell>
          <cell r="F119">
            <v>0</v>
          </cell>
          <cell r="G119">
            <v>1</v>
          </cell>
          <cell r="H119">
            <v>4.3470000000000002E-3</v>
          </cell>
          <cell r="I119">
            <v>4.3470000000000002E-3</v>
          </cell>
        </row>
        <row r="120">
          <cell r="B120" t="str">
            <v>Slovenia</v>
          </cell>
          <cell r="C120">
            <v>0</v>
          </cell>
          <cell r="D120">
            <v>0</v>
          </cell>
          <cell r="E120">
            <v>0</v>
          </cell>
          <cell r="F120">
            <v>0</v>
          </cell>
          <cell r="G120">
            <v>1</v>
          </cell>
          <cell r="H120">
            <v>4.2230000000000002E-3</v>
          </cell>
          <cell r="I120">
            <v>4.2230000000000002E-3</v>
          </cell>
        </row>
        <row r="129">
          <cell r="B129" t="str">
            <v>Bình Dương</v>
          </cell>
          <cell r="C129">
            <v>40</v>
          </cell>
          <cell r="D129">
            <v>1801.364564</v>
          </cell>
          <cell r="E129">
            <v>14</v>
          </cell>
          <cell r="F129">
            <v>18.123999999999999</v>
          </cell>
          <cell r="G129">
            <v>107</v>
          </cell>
          <cell r="H129">
            <v>777.41787113000009</v>
          </cell>
          <cell r="I129">
            <v>2596.9064351300003</v>
          </cell>
        </row>
        <row r="130">
          <cell r="B130" t="str">
            <v>TP. Hồ Chí Minh</v>
          </cell>
          <cell r="C130">
            <v>373</v>
          </cell>
          <cell r="D130">
            <v>274.92675661999999</v>
          </cell>
          <cell r="E130">
            <v>85</v>
          </cell>
          <cell r="F130">
            <v>1407.6248472597656</v>
          </cell>
          <cell r="G130">
            <v>1405</v>
          </cell>
          <cell r="H130">
            <v>749.41056506000052</v>
          </cell>
          <cell r="I130">
            <v>2431.9621689397659</v>
          </cell>
        </row>
        <row r="131">
          <cell r="B131" t="str">
            <v>Bắc Ninh</v>
          </cell>
          <cell r="C131">
            <v>55</v>
          </cell>
          <cell r="D131">
            <v>141.35047899</v>
          </cell>
          <cell r="E131">
            <v>66</v>
          </cell>
          <cell r="F131">
            <v>1505.366249875</v>
          </cell>
          <cell r="G131">
            <v>31</v>
          </cell>
          <cell r="H131">
            <v>35.808803050000002</v>
          </cell>
          <cell r="I131">
            <v>1682.5255319150001</v>
          </cell>
        </row>
        <row r="132">
          <cell r="B132" t="str">
            <v>Thái Nguyên</v>
          </cell>
          <cell r="C132">
            <v>5</v>
          </cell>
          <cell r="D132">
            <v>320</v>
          </cell>
          <cell r="E132">
            <v>7</v>
          </cell>
          <cell r="F132">
            <v>1204.1367359999999</v>
          </cell>
          <cell r="G132">
            <v>5</v>
          </cell>
          <cell r="H132">
            <v>8.5495049999999999</v>
          </cell>
          <cell r="I132">
            <v>1532.6862409999999</v>
          </cell>
        </row>
        <row r="133">
          <cell r="B133" t="str">
            <v>Hải Phòng</v>
          </cell>
          <cell r="C133">
            <v>46</v>
          </cell>
          <cell r="D133">
            <v>678.99249199999997</v>
          </cell>
          <cell r="E133">
            <v>22</v>
          </cell>
          <cell r="F133">
            <v>332.17745621875002</v>
          </cell>
          <cell r="G133">
            <v>12</v>
          </cell>
          <cell r="H133">
            <v>7.3994696399999995</v>
          </cell>
          <cell r="I133">
            <v>1018.5694178587501</v>
          </cell>
        </row>
        <row r="134">
          <cell r="B134" t="str">
            <v>Hà Nội</v>
          </cell>
          <cell r="C134">
            <v>185</v>
          </cell>
          <cell r="D134">
            <v>125.46881577999999</v>
          </cell>
          <cell r="E134">
            <v>103</v>
          </cell>
          <cell r="F134">
            <v>246.89832903710936</v>
          </cell>
          <cell r="G134">
            <v>233</v>
          </cell>
          <cell r="H134">
            <v>454.21070510999994</v>
          </cell>
          <cell r="I134">
            <v>826.57784992710936</v>
          </cell>
        </row>
        <row r="135">
          <cell r="B135" t="str">
            <v>Bắc Giang</v>
          </cell>
          <cell r="C135">
            <v>17</v>
          </cell>
          <cell r="D135">
            <v>265.30373200000002</v>
          </cell>
          <cell r="E135">
            <v>25</v>
          </cell>
          <cell r="F135">
            <v>498.55194899999998</v>
          </cell>
          <cell r="G135">
            <v>16</v>
          </cell>
          <cell r="H135">
            <v>61.945050100000003</v>
          </cell>
          <cell r="I135">
            <v>825.80073110000001</v>
          </cell>
        </row>
        <row r="136">
          <cell r="B136" t="str">
            <v>Long An</v>
          </cell>
          <cell r="C136">
            <v>29</v>
          </cell>
          <cell r="D136">
            <v>265.0955045</v>
          </cell>
          <cell r="E136">
            <v>54</v>
          </cell>
          <cell r="F136">
            <v>277.77309242578127</v>
          </cell>
          <cell r="G136">
            <v>31</v>
          </cell>
          <cell r="H136">
            <v>44.339559750000006</v>
          </cell>
          <cell r="I136">
            <v>587.20815667578131</v>
          </cell>
        </row>
        <row r="137">
          <cell r="B137" t="str">
            <v>Đồng Nai</v>
          </cell>
          <cell r="C137">
            <v>19</v>
          </cell>
          <cell r="D137">
            <v>273.77093951999996</v>
          </cell>
          <cell r="E137">
            <v>45</v>
          </cell>
          <cell r="F137">
            <v>174.23748959375001</v>
          </cell>
          <cell r="G137">
            <v>39</v>
          </cell>
          <cell r="H137">
            <v>117.18616388</v>
          </cell>
          <cell r="I137">
            <v>565.19459299375001</v>
          </cell>
        </row>
        <row r="138">
          <cell r="B138" t="str">
            <v>Nghệ An</v>
          </cell>
          <cell r="C138">
            <v>7</v>
          </cell>
          <cell r="D138">
            <v>129.99</v>
          </cell>
          <cell r="E138">
            <v>2</v>
          </cell>
          <cell r="F138">
            <v>400</v>
          </cell>
          <cell r="G138">
            <v>1</v>
          </cell>
          <cell r="H138">
            <v>5.1844809999999998E-2</v>
          </cell>
          <cell r="I138">
            <v>530.04184481000004</v>
          </cell>
        </row>
        <row r="139">
          <cell r="B139" t="str">
            <v>Hưng Yên</v>
          </cell>
          <cell r="C139">
            <v>5</v>
          </cell>
          <cell r="D139">
            <v>142.469382</v>
          </cell>
          <cell r="E139">
            <v>28</v>
          </cell>
          <cell r="F139">
            <v>207.77631475000001</v>
          </cell>
          <cell r="G139">
            <v>7</v>
          </cell>
          <cell r="H139">
            <v>27.345317959999999</v>
          </cell>
          <cell r="I139">
            <v>377.59101470999997</v>
          </cell>
        </row>
        <row r="140">
          <cell r="B140" t="str">
            <v>Bà Rịa - Vũng Tàu</v>
          </cell>
          <cell r="C140">
            <v>10</v>
          </cell>
          <cell r="D140">
            <v>145.34964500000001</v>
          </cell>
          <cell r="E140">
            <v>4</v>
          </cell>
          <cell r="F140">
            <v>49.284058000000002</v>
          </cell>
          <cell r="G140">
            <v>13</v>
          </cell>
          <cell r="H140">
            <v>162.25497967000001</v>
          </cell>
          <cell r="I140">
            <v>356.88868267000004</v>
          </cell>
        </row>
        <row r="141">
          <cell r="B141" t="str">
            <v>Hà Nam</v>
          </cell>
          <cell r="C141">
            <v>13</v>
          </cell>
          <cell r="D141">
            <v>71.161405000000002</v>
          </cell>
          <cell r="E141">
            <v>26</v>
          </cell>
          <cell r="F141">
            <v>263.31502462499998</v>
          </cell>
          <cell r="G141">
            <v>3</v>
          </cell>
          <cell r="H141">
            <v>0.75803962999999985</v>
          </cell>
          <cell r="I141">
            <v>335.23446925499996</v>
          </cell>
        </row>
        <row r="142">
          <cell r="B142" t="str">
            <v>Phú Thọ</v>
          </cell>
          <cell r="C142">
            <v>3</v>
          </cell>
          <cell r="D142">
            <v>8.8170000000000002</v>
          </cell>
          <cell r="E142">
            <v>12</v>
          </cell>
          <cell r="F142">
            <v>239.53899999999999</v>
          </cell>
          <cell r="G142">
            <v>1</v>
          </cell>
          <cell r="H142">
            <v>2.9930284900000004</v>
          </cell>
          <cell r="I142">
            <v>251.34902848999999</v>
          </cell>
        </row>
        <row r="143">
          <cell r="B143" t="str">
            <v>Tây Ninh</v>
          </cell>
          <cell r="C143">
            <v>5</v>
          </cell>
          <cell r="D143">
            <v>217</v>
          </cell>
          <cell r="E143">
            <v>12</v>
          </cell>
          <cell r="F143">
            <v>14.9</v>
          </cell>
          <cell r="G143">
            <v>6</v>
          </cell>
          <cell r="H143">
            <v>5.2721981500000004</v>
          </cell>
          <cell r="I143">
            <v>237.17219815000001</v>
          </cell>
        </row>
        <row r="144">
          <cell r="B144" t="str">
            <v>Hải Dương</v>
          </cell>
          <cell r="C144">
            <v>7</v>
          </cell>
          <cell r="D144">
            <v>26.676907</v>
          </cell>
          <cell r="E144">
            <v>18</v>
          </cell>
          <cell r="F144">
            <v>206.77123796875</v>
          </cell>
          <cell r="G144">
            <v>11</v>
          </cell>
          <cell r="H144">
            <v>2.8899293099999999</v>
          </cell>
          <cell r="I144">
            <v>236.33807427875001</v>
          </cell>
        </row>
        <row r="145">
          <cell r="B145" t="str">
            <v>Bình Phước</v>
          </cell>
          <cell r="C145">
            <v>23</v>
          </cell>
          <cell r="D145">
            <v>99.100356399999995</v>
          </cell>
          <cell r="E145">
            <v>10</v>
          </cell>
          <cell r="F145">
            <v>73.494546949996945</v>
          </cell>
          <cell r="G145">
            <v>2</v>
          </cell>
          <cell r="H145">
            <v>6.5384781799999994</v>
          </cell>
          <cell r="I145">
            <v>179.13338152999694</v>
          </cell>
        </row>
        <row r="146">
          <cell r="B146" t="str">
            <v>Quảng Ninh</v>
          </cell>
          <cell r="C146">
            <v>5</v>
          </cell>
          <cell r="D146">
            <v>146.36000000000001</v>
          </cell>
          <cell r="E146">
            <v>0</v>
          </cell>
          <cell r="F146">
            <v>0</v>
          </cell>
          <cell r="G146">
            <v>2</v>
          </cell>
          <cell r="H146">
            <v>0.14613055999999999</v>
          </cell>
          <cell r="I146">
            <v>146.50613056</v>
          </cell>
        </row>
        <row r="147">
          <cell r="B147" t="str">
            <v>Thái Bình</v>
          </cell>
          <cell r="C147">
            <v>5</v>
          </cell>
          <cell r="D147">
            <v>65.819749000000002</v>
          </cell>
          <cell r="E147">
            <v>4</v>
          </cell>
          <cell r="F147">
            <v>60.192689999999999</v>
          </cell>
          <cell r="G147">
            <v>0</v>
          </cell>
          <cell r="H147">
            <v>0</v>
          </cell>
          <cell r="I147">
            <v>126.012439</v>
          </cell>
        </row>
        <row r="148">
          <cell r="B148" t="str">
            <v>Sóc Trăng</v>
          </cell>
          <cell r="C148">
            <v>2</v>
          </cell>
          <cell r="D148">
            <v>105.250092</v>
          </cell>
          <cell r="E148">
            <v>0</v>
          </cell>
          <cell r="F148">
            <v>0</v>
          </cell>
          <cell r="G148">
            <v>1</v>
          </cell>
          <cell r="H148">
            <v>4.5428163000000001</v>
          </cell>
          <cell r="I148">
            <v>109.79290829999999</v>
          </cell>
        </row>
        <row r="149">
          <cell r="B149" t="str">
            <v>Đà Nẵng</v>
          </cell>
          <cell r="C149">
            <v>25</v>
          </cell>
          <cell r="D149">
            <v>67.530963530000008</v>
          </cell>
          <cell r="E149">
            <v>18</v>
          </cell>
          <cell r="F149">
            <v>-17.309854000000001</v>
          </cell>
          <cell r="G149">
            <v>30</v>
          </cell>
          <cell r="H149">
            <v>56.37816982999999</v>
          </cell>
          <cell r="I149">
            <v>106.59927936</v>
          </cell>
        </row>
        <row r="150">
          <cell r="B150" t="str">
            <v>Vĩnh Phúc</v>
          </cell>
          <cell r="C150">
            <v>12</v>
          </cell>
          <cell r="D150">
            <v>69.838946000000007</v>
          </cell>
          <cell r="E150">
            <v>1</v>
          </cell>
          <cell r="F150">
            <v>13.142906999999999</v>
          </cell>
          <cell r="G150">
            <v>1</v>
          </cell>
          <cell r="H150">
            <v>7.8896479999999991E-2</v>
          </cell>
          <cell r="I150">
            <v>83.060749479999998</v>
          </cell>
        </row>
        <row r="151">
          <cell r="B151" t="str">
            <v>Quảng Ngãi</v>
          </cell>
          <cell r="C151">
            <v>2</v>
          </cell>
          <cell r="D151">
            <v>57.723300000000002</v>
          </cell>
          <cell r="E151">
            <v>1</v>
          </cell>
          <cell r="F151">
            <v>5</v>
          </cell>
          <cell r="G151">
            <v>1</v>
          </cell>
          <cell r="H151">
            <v>3.5427000000000001E-4</v>
          </cell>
          <cell r="I151">
            <v>62.723654270000004</v>
          </cell>
        </row>
        <row r="152">
          <cell r="B152" t="str">
            <v>Thanh Hóa</v>
          </cell>
          <cell r="C152">
            <v>4</v>
          </cell>
          <cell r="D152">
            <v>41</v>
          </cell>
          <cell r="E152">
            <v>4</v>
          </cell>
          <cell r="F152">
            <v>17.017683999999999</v>
          </cell>
          <cell r="G152">
            <v>3</v>
          </cell>
          <cell r="H152">
            <v>0.69459451000000005</v>
          </cell>
          <cell r="I152">
            <v>58.712278510000004</v>
          </cell>
        </row>
        <row r="153">
          <cell r="B153" t="str">
            <v>Vĩnh Long</v>
          </cell>
          <cell r="C153">
            <v>2</v>
          </cell>
          <cell r="D153">
            <v>18.7</v>
          </cell>
          <cell r="E153">
            <v>6</v>
          </cell>
          <cell r="F153">
            <v>17.470364898437499</v>
          </cell>
          <cell r="G153">
            <v>1</v>
          </cell>
          <cell r="H153">
            <v>0.12923793</v>
          </cell>
          <cell r="I153">
            <v>36.2996028284375</v>
          </cell>
        </row>
        <row r="154">
          <cell r="B154" t="str">
            <v>Quảng Nam</v>
          </cell>
          <cell r="C154">
            <v>4</v>
          </cell>
          <cell r="D154">
            <v>28.943000000000001</v>
          </cell>
          <cell r="E154">
            <v>1</v>
          </cell>
          <cell r="F154">
            <v>1.4</v>
          </cell>
          <cell r="G154">
            <v>10</v>
          </cell>
          <cell r="H154">
            <v>0.49289209000000006</v>
          </cell>
          <cell r="I154">
            <v>30.835892090000002</v>
          </cell>
        </row>
        <row r="155">
          <cell r="B155" t="str">
            <v>Thừa Thiên Huế</v>
          </cell>
          <cell r="C155">
            <v>1</v>
          </cell>
          <cell r="D155">
            <v>25</v>
          </cell>
          <cell r="E155">
            <v>2</v>
          </cell>
          <cell r="F155">
            <v>2.1363E-2</v>
          </cell>
          <cell r="G155">
            <v>1</v>
          </cell>
          <cell r="H155">
            <v>0.13043399999999999</v>
          </cell>
          <cell r="I155">
            <v>25.151797000000002</v>
          </cell>
        </row>
        <row r="156">
          <cell r="B156" t="str">
            <v>Tiền Giang</v>
          </cell>
          <cell r="C156">
            <v>5</v>
          </cell>
          <cell r="D156">
            <v>24.797000000000001</v>
          </cell>
          <cell r="E156">
            <v>0</v>
          </cell>
          <cell r="F156">
            <v>0</v>
          </cell>
          <cell r="G156">
            <v>1</v>
          </cell>
          <cell r="H156">
            <v>3.8094000000000003E-2</v>
          </cell>
          <cell r="I156">
            <v>24.835094000000002</v>
          </cell>
        </row>
        <row r="157">
          <cell r="B157" t="str">
            <v>An Giang</v>
          </cell>
          <cell r="C157">
            <v>2</v>
          </cell>
          <cell r="D157">
            <v>23</v>
          </cell>
          <cell r="E157">
            <v>0</v>
          </cell>
          <cell r="F157">
            <v>0</v>
          </cell>
          <cell r="G157">
            <v>1</v>
          </cell>
          <cell r="H157">
            <v>8.8235300000000013E-3</v>
          </cell>
          <cell r="I157">
            <v>23.008823530000001</v>
          </cell>
        </row>
        <row r="158">
          <cell r="B158" t="str">
            <v>Nam Định</v>
          </cell>
          <cell r="C158">
            <v>3</v>
          </cell>
          <cell r="D158">
            <v>9.72363</v>
          </cell>
          <cell r="E158">
            <v>0</v>
          </cell>
          <cell r="F158">
            <v>0</v>
          </cell>
          <cell r="G158">
            <v>5</v>
          </cell>
          <cell r="H158">
            <v>10.767208190000002</v>
          </cell>
          <cell r="I158">
            <v>20.490838190000002</v>
          </cell>
        </row>
        <row r="159">
          <cell r="B159" t="str">
            <v>Ninh Thuận</v>
          </cell>
          <cell r="C159">
            <v>1</v>
          </cell>
          <cell r="D159">
            <v>6</v>
          </cell>
          <cell r="E159">
            <v>0</v>
          </cell>
          <cell r="F159">
            <v>0</v>
          </cell>
          <cell r="G159">
            <v>4</v>
          </cell>
          <cell r="H159">
            <v>13.76533837</v>
          </cell>
          <cell r="I159">
            <v>19.765338370000002</v>
          </cell>
        </row>
        <row r="160">
          <cell r="B160" t="str">
            <v>Bạc Liêu</v>
          </cell>
          <cell r="C160">
            <v>1</v>
          </cell>
          <cell r="D160">
            <v>18.350000000000001</v>
          </cell>
          <cell r="E160">
            <v>0</v>
          </cell>
          <cell r="F160">
            <v>0</v>
          </cell>
          <cell r="G160">
            <v>0</v>
          </cell>
          <cell r="H160">
            <v>0</v>
          </cell>
          <cell r="I160">
            <v>18.350000000000001</v>
          </cell>
        </row>
        <row r="161">
          <cell r="B161" t="str">
            <v>Bình Thuận</v>
          </cell>
          <cell r="C161">
            <v>2</v>
          </cell>
          <cell r="D161">
            <v>16.063357</v>
          </cell>
          <cell r="E161">
            <v>0</v>
          </cell>
          <cell r="F161">
            <v>0</v>
          </cell>
          <cell r="G161">
            <v>4</v>
          </cell>
          <cell r="H161">
            <v>0.36315552000000001</v>
          </cell>
          <cell r="I161">
            <v>16.426512519999999</v>
          </cell>
        </row>
        <row r="162">
          <cell r="B162" t="str">
            <v>Bình Định</v>
          </cell>
          <cell r="C162">
            <v>1</v>
          </cell>
          <cell r="D162">
            <v>0.48499999999999999</v>
          </cell>
          <cell r="E162">
            <v>2</v>
          </cell>
          <cell r="F162">
            <v>15.153307</v>
          </cell>
          <cell r="G162">
            <v>1</v>
          </cell>
          <cell r="H162">
            <v>8.7537000000000004E-2</v>
          </cell>
          <cell r="I162">
            <v>15.725843999999999</v>
          </cell>
        </row>
        <row r="163">
          <cell r="B163" t="str">
            <v>Cần Thơ</v>
          </cell>
          <cell r="C163">
            <v>1</v>
          </cell>
          <cell r="D163">
            <v>1.26</v>
          </cell>
          <cell r="E163">
            <v>1</v>
          </cell>
          <cell r="F163">
            <v>1.7112149999999999</v>
          </cell>
          <cell r="G163">
            <v>7</v>
          </cell>
          <cell r="H163">
            <v>7.4660254000000004</v>
          </cell>
          <cell r="I163">
            <v>10.4372404</v>
          </cell>
        </row>
        <row r="164">
          <cell r="B164" t="str">
            <v>Ninh Bình</v>
          </cell>
          <cell r="C164">
            <v>3</v>
          </cell>
          <cell r="D164">
            <v>5.0138360000000004</v>
          </cell>
          <cell r="E164">
            <v>1</v>
          </cell>
          <cell r="F164">
            <v>2.02</v>
          </cell>
          <cell r="G164">
            <v>1</v>
          </cell>
          <cell r="H164">
            <v>0.39452920000000002</v>
          </cell>
          <cell r="I164">
            <v>7.4283652000000009</v>
          </cell>
        </row>
        <row r="165">
          <cell r="B165" t="str">
            <v>Khánh Hòa</v>
          </cell>
          <cell r="C165">
            <v>1</v>
          </cell>
          <cell r="D165">
            <v>0.76524000000000003</v>
          </cell>
          <cell r="E165">
            <v>0</v>
          </cell>
          <cell r="F165">
            <v>0</v>
          </cell>
          <cell r="G165">
            <v>37</v>
          </cell>
          <cell r="H165">
            <v>5.0999684199999997</v>
          </cell>
          <cell r="I165">
            <v>5.8652084200000001</v>
          </cell>
        </row>
        <row r="166">
          <cell r="B166" t="str">
            <v>Yên Bái</v>
          </cell>
          <cell r="C166">
            <v>2</v>
          </cell>
          <cell r="D166">
            <v>4.6553529999999999</v>
          </cell>
          <cell r="E166">
            <v>0</v>
          </cell>
          <cell r="F166">
            <v>0</v>
          </cell>
          <cell r="G166">
            <v>3</v>
          </cell>
          <cell r="H166">
            <v>0.86126899999999995</v>
          </cell>
          <cell r="I166">
            <v>5.5166219999999999</v>
          </cell>
        </row>
        <row r="167">
          <cell r="B167" t="str">
            <v>Đăk Lăk</v>
          </cell>
          <cell r="C167">
            <v>0</v>
          </cell>
          <cell r="D167">
            <v>0</v>
          </cell>
          <cell r="E167">
            <v>2</v>
          </cell>
          <cell r="F167">
            <v>3.9393349999999998</v>
          </cell>
          <cell r="G167">
            <v>1</v>
          </cell>
          <cell r="H167">
            <v>1.06120327</v>
          </cell>
          <cell r="I167">
            <v>5.0005382699999998</v>
          </cell>
        </row>
        <row r="168">
          <cell r="B168" t="str">
            <v>Lâm Đồng</v>
          </cell>
          <cell r="C168">
            <v>0</v>
          </cell>
          <cell r="D168">
            <v>0</v>
          </cell>
          <cell r="E168">
            <v>1</v>
          </cell>
          <cell r="F168">
            <v>0.8219411875</v>
          </cell>
          <cell r="G168">
            <v>12</v>
          </cell>
          <cell r="H168">
            <v>2.1758330500000005</v>
          </cell>
          <cell r="I168">
            <v>2.9977742375000007</v>
          </cell>
        </row>
        <row r="169">
          <cell r="B169" t="str">
            <v>Lạng Sơn</v>
          </cell>
          <cell r="E169">
            <v>0</v>
          </cell>
          <cell r="F169">
            <v>0</v>
          </cell>
          <cell r="G169">
            <v>1</v>
          </cell>
          <cell r="H169">
            <v>1.7231723600000002</v>
          </cell>
          <cell r="I169">
            <v>1.7231723600000002</v>
          </cell>
        </row>
        <row r="170">
          <cell r="B170" t="str">
            <v>Kiên Giang</v>
          </cell>
          <cell r="C170">
            <v>0</v>
          </cell>
          <cell r="D170">
            <v>0</v>
          </cell>
          <cell r="E170">
            <v>0</v>
          </cell>
          <cell r="F170">
            <v>0</v>
          </cell>
          <cell r="G170">
            <v>5</v>
          </cell>
          <cell r="H170">
            <v>1.4082011700000001</v>
          </cell>
          <cell r="I170">
            <v>1.4082011700000001</v>
          </cell>
        </row>
        <row r="171">
          <cell r="B171" t="str">
            <v>Hòa Bình</v>
          </cell>
          <cell r="C171">
            <v>0</v>
          </cell>
          <cell r="D171">
            <v>0</v>
          </cell>
          <cell r="E171">
            <v>0</v>
          </cell>
          <cell r="F171">
            <v>0</v>
          </cell>
          <cell r="G171">
            <v>2</v>
          </cell>
          <cell r="H171">
            <v>1.23472885</v>
          </cell>
          <cell r="I171">
            <v>1.23472885</v>
          </cell>
        </row>
        <row r="172">
          <cell r="B172" t="str">
            <v>Hà Tĩnh</v>
          </cell>
          <cell r="C172">
            <v>0</v>
          </cell>
          <cell r="D172">
            <v>0</v>
          </cell>
          <cell r="E172">
            <v>0</v>
          </cell>
          <cell r="F172">
            <v>0</v>
          </cell>
          <cell r="G172">
            <v>2</v>
          </cell>
          <cell r="H172">
            <v>1.1280362500000001</v>
          </cell>
          <cell r="I172">
            <v>1.1280362500000001</v>
          </cell>
        </row>
        <row r="173">
          <cell r="B173" t="str">
            <v>Bến Tre</v>
          </cell>
          <cell r="C173">
            <v>0</v>
          </cell>
          <cell r="D173">
            <v>0</v>
          </cell>
          <cell r="E173">
            <v>1</v>
          </cell>
          <cell r="F173">
            <v>-0.44500000000000001</v>
          </cell>
          <cell r="G173">
            <v>1</v>
          </cell>
          <cell r="H173">
            <v>1.554036</v>
          </cell>
          <cell r="I173">
            <v>1.1090359999999999</v>
          </cell>
        </row>
        <row r="174">
          <cell r="B174" t="str">
            <v>Tuyên Quang</v>
          </cell>
          <cell r="C174">
            <v>0</v>
          </cell>
          <cell r="D174">
            <v>0</v>
          </cell>
          <cell r="E174">
            <v>0</v>
          </cell>
          <cell r="F174">
            <v>0</v>
          </cell>
          <cell r="G174">
            <v>4</v>
          </cell>
          <cell r="H174">
            <v>0.86432255000000002</v>
          </cell>
          <cell r="I174">
            <v>0.86432255000000002</v>
          </cell>
        </row>
        <row r="175">
          <cell r="B175" t="str">
            <v>Kon Tum</v>
          </cell>
          <cell r="C175">
            <v>0</v>
          </cell>
          <cell r="D175">
            <v>0</v>
          </cell>
          <cell r="E175">
            <v>0</v>
          </cell>
          <cell r="F175">
            <v>0</v>
          </cell>
          <cell r="G175">
            <v>3</v>
          </cell>
          <cell r="H175">
            <v>0.57247375</v>
          </cell>
          <cell r="I175">
            <v>0.57247375</v>
          </cell>
        </row>
        <row r="176">
          <cell r="B176" t="str">
            <v>Quảng Trị</v>
          </cell>
          <cell r="C176">
            <v>0</v>
          </cell>
          <cell r="D176">
            <v>0</v>
          </cell>
          <cell r="E176">
            <v>0</v>
          </cell>
          <cell r="F176">
            <v>0</v>
          </cell>
          <cell r="G176">
            <v>1</v>
          </cell>
          <cell r="H176">
            <v>0.3</v>
          </cell>
          <cell r="I176">
            <v>0.3</v>
          </cell>
        </row>
        <row r="177">
          <cell r="B177" t="str">
            <v>Hậu Giang</v>
          </cell>
          <cell r="C177">
            <v>1</v>
          </cell>
          <cell r="D177">
            <v>0.01</v>
          </cell>
          <cell r="E177">
            <v>0</v>
          </cell>
          <cell r="F177">
            <v>0</v>
          </cell>
          <cell r="G177">
            <v>2</v>
          </cell>
          <cell r="H177">
            <v>0.19557252000000003</v>
          </cell>
          <cell r="I177">
            <v>0.20557252000000004</v>
          </cell>
        </row>
        <row r="178">
          <cell r="B178" t="str">
            <v>Cà Mau</v>
          </cell>
          <cell r="C178">
            <v>0</v>
          </cell>
          <cell r="D178">
            <v>0</v>
          </cell>
          <cell r="E178">
            <v>0</v>
          </cell>
          <cell r="F178">
            <v>0</v>
          </cell>
          <cell r="G178">
            <v>1</v>
          </cell>
          <cell r="H178">
            <v>9.5168059999999999E-2</v>
          </cell>
          <cell r="I178">
            <v>9.5168059999999999E-2</v>
          </cell>
        </row>
        <row r="179">
          <cell r="B179" t="str">
            <v>Trà Vinh</v>
          </cell>
          <cell r="C179">
            <v>0</v>
          </cell>
          <cell r="D179">
            <v>0</v>
          </cell>
          <cell r="E179">
            <v>1</v>
          </cell>
          <cell r="F179">
            <v>3.0078000000000001E-2</v>
          </cell>
          <cell r="G179">
            <v>0</v>
          </cell>
          <cell r="H179">
            <v>0</v>
          </cell>
          <cell r="I179">
            <v>3.0078000000000001E-2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topLeftCell="A2" workbookViewId="0">
      <selection activeCell="E14" sqref="E14"/>
    </sheetView>
  </sheetViews>
  <sheetFormatPr defaultColWidth="9.140625" defaultRowHeight="15"/>
  <cols>
    <col min="1" max="1" width="6.140625" style="40" customWidth="1"/>
    <col min="2" max="2" width="32.28515625" style="40" customWidth="1"/>
    <col min="3" max="3" width="16.5703125" style="40" customWidth="1"/>
    <col min="4" max="4" width="16.28515625" style="42" customWidth="1"/>
    <col min="5" max="5" width="16.28515625" style="43" customWidth="1"/>
    <col min="6" max="6" width="16.28515625" style="45" customWidth="1"/>
    <col min="7" max="16384" width="9.140625" style="40"/>
  </cols>
  <sheetData>
    <row r="1" spans="1:10" hidden="1">
      <c r="A1" s="153" t="s">
        <v>270</v>
      </c>
      <c r="B1" s="153"/>
      <c r="C1" s="153"/>
      <c r="D1" s="153"/>
      <c r="E1" s="153"/>
      <c r="F1" s="153"/>
    </row>
    <row r="2" spans="1:10">
      <c r="A2" s="41"/>
      <c r="B2" s="41"/>
      <c r="C2" s="41"/>
      <c r="D2" s="41"/>
      <c r="E2" s="41"/>
      <c r="F2" s="41"/>
    </row>
    <row r="3" spans="1:10">
      <c r="A3" s="23" t="s">
        <v>0</v>
      </c>
      <c r="F3" s="44" t="s">
        <v>325</v>
      </c>
    </row>
    <row r="5" spans="1:10" ht="18.75">
      <c r="A5" s="150" t="s">
        <v>319</v>
      </c>
      <c r="B5" s="150"/>
      <c r="C5" s="150"/>
      <c r="D5" s="150"/>
      <c r="E5" s="150"/>
      <c r="F5" s="150"/>
    </row>
    <row r="6" spans="1:10" ht="18.75">
      <c r="A6" s="154"/>
      <c r="B6" s="154"/>
      <c r="C6" s="154"/>
      <c r="D6" s="154"/>
      <c r="E6" s="154"/>
      <c r="F6" s="154"/>
    </row>
    <row r="7" spans="1:10" ht="15.75" thickBot="1"/>
    <row r="8" spans="1:10" s="50" customFormat="1" ht="29.25" thickTop="1">
      <c r="A8" s="46" t="s">
        <v>1</v>
      </c>
      <c r="B8" s="47" t="s">
        <v>2</v>
      </c>
      <c r="C8" s="47" t="s">
        <v>3</v>
      </c>
      <c r="D8" s="48" t="s">
        <v>320</v>
      </c>
      <c r="E8" s="48" t="s">
        <v>321</v>
      </c>
      <c r="F8" s="49" t="s">
        <v>4</v>
      </c>
    </row>
    <row r="9" spans="1:10" s="135" customFormat="1">
      <c r="A9" s="131">
        <v>1</v>
      </c>
      <c r="B9" s="132" t="s">
        <v>5</v>
      </c>
      <c r="C9" s="53" t="s">
        <v>6</v>
      </c>
      <c r="D9" s="54">
        <v>11487</v>
      </c>
      <c r="E9" s="54">
        <v>11580</v>
      </c>
      <c r="F9" s="55">
        <f>E9/D9</f>
        <v>1.0080961086445548</v>
      </c>
    </row>
    <row r="10" spans="1:10" s="135" customFormat="1">
      <c r="A10" s="131">
        <v>2</v>
      </c>
      <c r="B10" s="132" t="s">
        <v>7</v>
      </c>
      <c r="C10" s="53" t="s">
        <v>6</v>
      </c>
      <c r="D10" s="57">
        <v>15541.393539479841</v>
      </c>
      <c r="E10" s="57">
        <f>E11+E12+E13</f>
        <v>16238.775414481715</v>
      </c>
      <c r="F10" s="58">
        <f>E10/D10</f>
        <v>1.0448725446164344</v>
      </c>
      <c r="H10" s="68"/>
    </row>
    <row r="11" spans="1:10" s="56" customFormat="1">
      <c r="A11" s="51" t="s">
        <v>8</v>
      </c>
      <c r="B11" s="52" t="s">
        <v>9</v>
      </c>
      <c r="C11" s="53" t="s">
        <v>6</v>
      </c>
      <c r="D11" s="57">
        <v>5723.1274453400001</v>
      </c>
      <c r="E11" s="57">
        <f>'Thang 7 2023'!D27</f>
        <v>7935.1076316900007</v>
      </c>
      <c r="F11" s="58">
        <f>E11/D11</f>
        <v>1.3864985023443928</v>
      </c>
    </row>
    <row r="12" spans="1:10" s="56" customFormat="1">
      <c r="A12" s="51" t="s">
        <v>10</v>
      </c>
      <c r="B12" s="52" t="s">
        <v>11</v>
      </c>
      <c r="C12" s="53" t="s">
        <v>6</v>
      </c>
      <c r="D12" s="57">
        <v>7240.1363627898409</v>
      </c>
      <c r="E12" s="57">
        <f>'Thang 7 2023'!F27</f>
        <v>4159.5451423817176</v>
      </c>
      <c r="F12" s="58">
        <f t="shared" ref="F12:F21" si="0">E12/D12</f>
        <v>0.57451198899504163</v>
      </c>
      <c r="H12" s="84"/>
    </row>
    <row r="13" spans="1:10" s="56" customFormat="1">
      <c r="A13" s="51" t="s">
        <v>12</v>
      </c>
      <c r="B13" s="52" t="s">
        <v>13</v>
      </c>
      <c r="C13" s="53" t="s">
        <v>6</v>
      </c>
      <c r="D13" s="57">
        <v>2578.1297313499999</v>
      </c>
      <c r="E13" s="57">
        <f>'Thang 7 2023'!H27</f>
        <v>4144.122640409998</v>
      </c>
      <c r="F13" s="58">
        <f t="shared" si="0"/>
        <v>1.6074143166721051</v>
      </c>
      <c r="J13" s="82"/>
    </row>
    <row r="14" spans="1:10" s="135" customFormat="1" ht="14.25">
      <c r="A14" s="131">
        <v>3</v>
      </c>
      <c r="B14" s="132" t="s">
        <v>14</v>
      </c>
      <c r="C14" s="133"/>
      <c r="D14" s="134"/>
      <c r="E14" s="134"/>
      <c r="F14" s="136" t="s">
        <v>283</v>
      </c>
    </row>
    <row r="15" spans="1:10" s="56" customFormat="1">
      <c r="A15" s="51" t="s">
        <v>15</v>
      </c>
      <c r="B15" s="52" t="s">
        <v>16</v>
      </c>
      <c r="C15" s="53" t="s">
        <v>17</v>
      </c>
      <c r="D15" s="54">
        <v>927</v>
      </c>
      <c r="E15" s="54">
        <f>'Thang 7 2023'!C27</f>
        <v>1627</v>
      </c>
      <c r="F15" s="58">
        <f t="shared" si="0"/>
        <v>1.7551240560949299</v>
      </c>
    </row>
    <row r="16" spans="1:10" s="56" customFormat="1">
      <c r="A16" s="51" t="s">
        <v>18</v>
      </c>
      <c r="B16" s="52" t="s">
        <v>19</v>
      </c>
      <c r="C16" s="53" t="s">
        <v>20</v>
      </c>
      <c r="D16" s="54">
        <v>579</v>
      </c>
      <c r="E16" s="54">
        <f>'Thang 7 2023'!E27</f>
        <v>736</v>
      </c>
      <c r="F16" s="58">
        <f t="shared" si="0"/>
        <v>1.2711571675302245</v>
      </c>
    </row>
    <row r="17" spans="1:13" s="56" customFormat="1">
      <c r="A17" s="51" t="s">
        <v>21</v>
      </c>
      <c r="B17" s="52" t="s">
        <v>13</v>
      </c>
      <c r="C17" s="53" t="s">
        <v>20</v>
      </c>
      <c r="D17" s="54">
        <v>2072</v>
      </c>
      <c r="E17" s="54">
        <f>'Thang 7 2023'!G27</f>
        <v>1852</v>
      </c>
      <c r="F17" s="58">
        <f t="shared" si="0"/>
        <v>0.89382239382239381</v>
      </c>
      <c r="I17" s="61"/>
    </row>
    <row r="18" spans="1:13" s="135" customFormat="1" ht="14.25" customHeight="1">
      <c r="A18" s="137">
        <v>4</v>
      </c>
      <c r="B18" s="138" t="s">
        <v>22</v>
      </c>
      <c r="C18" s="139"/>
      <c r="D18" s="140"/>
      <c r="E18" s="140"/>
      <c r="F18" s="141"/>
      <c r="M18" s="142"/>
    </row>
    <row r="19" spans="1:13" s="56" customFormat="1" ht="14.25" customHeight="1">
      <c r="A19" s="51" t="s">
        <v>23</v>
      </c>
      <c r="B19" s="52" t="s">
        <v>24</v>
      </c>
      <c r="C19" s="53" t="s">
        <v>6</v>
      </c>
      <c r="D19" s="54">
        <v>160577</v>
      </c>
      <c r="E19" s="54">
        <v>143829</v>
      </c>
      <c r="F19" s="55">
        <f t="shared" si="0"/>
        <v>0.89570112780784295</v>
      </c>
    </row>
    <row r="20" spans="1:13" s="56" customFormat="1" ht="14.25" customHeight="1">
      <c r="A20" s="51" t="s">
        <v>25</v>
      </c>
      <c r="B20" s="52" t="s">
        <v>26</v>
      </c>
      <c r="C20" s="53" t="s">
        <v>6</v>
      </c>
      <c r="D20" s="54">
        <v>159279</v>
      </c>
      <c r="E20" s="54">
        <v>142666</v>
      </c>
      <c r="F20" s="55">
        <f t="shared" si="0"/>
        <v>0.89569874245820225</v>
      </c>
      <c r="J20" s="61"/>
    </row>
    <row r="21" spans="1:13" s="135" customFormat="1" ht="15" customHeight="1" thickBot="1">
      <c r="A21" s="143">
        <v>5</v>
      </c>
      <c r="B21" s="144" t="s">
        <v>27</v>
      </c>
      <c r="C21" s="145" t="s">
        <v>6</v>
      </c>
      <c r="D21" s="146">
        <v>140213</v>
      </c>
      <c r="E21" s="146">
        <v>117116</v>
      </c>
      <c r="F21" s="147">
        <f t="shared" si="0"/>
        <v>0.83527205038049257</v>
      </c>
      <c r="J21" s="148"/>
    </row>
    <row r="22" spans="1:13" s="56" customFormat="1" ht="15.75" thickTop="1">
      <c r="A22" s="59"/>
      <c r="C22" s="60"/>
      <c r="D22" s="61"/>
      <c r="E22" s="43"/>
      <c r="F22" s="62"/>
    </row>
    <row r="23" spans="1:13" s="56" customFormat="1" ht="53.25" customHeight="1">
      <c r="A23" s="59"/>
      <c r="B23" s="63" t="s">
        <v>322</v>
      </c>
      <c r="C23" s="151" t="s">
        <v>324</v>
      </c>
      <c r="D23" s="151"/>
      <c r="E23" s="151"/>
      <c r="F23" s="151"/>
      <c r="I23" s="82"/>
    </row>
    <row r="24" spans="1:13" s="56" customFormat="1">
      <c r="A24" s="64" t="s">
        <v>28</v>
      </c>
      <c r="C24" s="65"/>
      <c r="D24" s="65"/>
      <c r="E24" s="43"/>
      <c r="F24" s="66"/>
    </row>
    <row r="25" spans="1:13" s="56" customFormat="1" ht="16.5">
      <c r="B25" s="59" t="s">
        <v>287</v>
      </c>
      <c r="D25" s="43"/>
      <c r="E25" s="43"/>
      <c r="F25" s="1"/>
    </row>
    <row r="26" spans="1:13" s="56" customFormat="1" ht="16.5">
      <c r="B26" s="59"/>
      <c r="D26" s="67"/>
      <c r="E26" s="68"/>
      <c r="F26" s="1"/>
    </row>
    <row r="27" spans="1:13" s="56" customFormat="1" hidden="1">
      <c r="A27" s="152" t="s">
        <v>29</v>
      </c>
      <c r="B27" s="152"/>
      <c r="D27" s="69"/>
      <c r="E27" s="70"/>
      <c r="F27" s="71"/>
    </row>
    <row r="28" spans="1:13" s="56" customFormat="1" hidden="1">
      <c r="B28" s="59" t="s">
        <v>30</v>
      </c>
      <c r="C28" s="56" t="s">
        <v>31</v>
      </c>
      <c r="D28" s="43"/>
      <c r="E28" s="69"/>
      <c r="F28" s="72"/>
    </row>
    <row r="29" spans="1:13" hidden="1">
      <c r="A29" s="56"/>
      <c r="B29" s="56" t="s">
        <v>32</v>
      </c>
      <c r="C29" s="56" t="s">
        <v>33</v>
      </c>
      <c r="D29" s="69"/>
      <c r="E29" s="73"/>
      <c r="F29" s="74"/>
    </row>
    <row r="30" spans="1:13" hidden="1">
      <c r="B30" s="40" t="s">
        <v>34</v>
      </c>
      <c r="C30" s="75">
        <v>14716</v>
      </c>
      <c r="D30" s="73"/>
      <c r="E30" s="76"/>
      <c r="F30" s="77"/>
    </row>
    <row r="31" spans="1:13" hidden="1">
      <c r="D31" s="78"/>
      <c r="E31" s="76"/>
      <c r="F31" s="79"/>
    </row>
    <row r="32" spans="1:13" hidden="1"/>
    <row r="33" spans="6:6" hidden="1"/>
    <row r="36" spans="6:6">
      <c r="F36" s="80"/>
    </row>
  </sheetData>
  <mergeCells count="5">
    <mergeCell ref="A5:F5"/>
    <mergeCell ref="C23:F23"/>
    <mergeCell ref="A27:B27"/>
    <mergeCell ref="A1:F1"/>
    <mergeCell ref="A6:F6"/>
  </mergeCells>
  <pageMargins left="1.45" right="0.7" top="1"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3"/>
  <sheetViews>
    <sheetView showZeros="0" zoomScaleNormal="100" workbookViewId="0">
      <selection activeCell="F13" sqref="F13"/>
    </sheetView>
  </sheetViews>
  <sheetFormatPr defaultColWidth="8.7109375" defaultRowHeight="15"/>
  <cols>
    <col min="1" max="1" width="4.85546875" style="35" customWidth="1"/>
    <col min="2" max="2" width="35.28515625" style="22" customWidth="1"/>
    <col min="3" max="3" width="7.28515625" style="24" customWidth="1"/>
    <col min="4" max="4" width="10.7109375" style="25" customWidth="1"/>
    <col min="5" max="5" width="9" style="24" customWidth="1"/>
    <col min="6" max="6" width="10.7109375" style="25" customWidth="1"/>
    <col min="7" max="7" width="9.5703125" style="24" customWidth="1"/>
    <col min="8" max="8" width="10.28515625" style="25" bestFit="1" customWidth="1"/>
    <col min="9" max="9" width="12.42578125" style="167" customWidth="1"/>
    <col min="10" max="10" width="13.85546875" style="25" hidden="1" customWidth="1"/>
    <col min="11" max="11" width="10.140625" style="87" customWidth="1"/>
    <col min="12" max="16384" width="8.7109375" style="22"/>
  </cols>
  <sheetData>
    <row r="1" spans="1:11">
      <c r="A1" s="153" t="s">
        <v>271</v>
      </c>
      <c r="B1" s="153"/>
      <c r="C1" s="153"/>
      <c r="D1" s="153"/>
      <c r="E1" s="153"/>
      <c r="F1" s="153"/>
      <c r="G1" s="153"/>
      <c r="H1" s="153"/>
      <c r="I1" s="153"/>
      <c r="J1" s="153"/>
      <c r="K1" s="153"/>
    </row>
    <row r="3" spans="1:11">
      <c r="A3" s="23" t="s">
        <v>35</v>
      </c>
      <c r="G3" s="26"/>
      <c r="H3" s="27"/>
      <c r="I3" s="166"/>
      <c r="J3" s="27"/>
      <c r="K3" s="85"/>
    </row>
    <row r="5" spans="1:11">
      <c r="A5" s="153" t="s">
        <v>313</v>
      </c>
      <c r="B5" s="153"/>
      <c r="C5" s="153"/>
      <c r="D5" s="153"/>
      <c r="E5" s="153"/>
      <c r="F5" s="153"/>
      <c r="G5" s="153"/>
      <c r="H5" s="153"/>
      <c r="I5" s="153"/>
      <c r="J5" s="153"/>
      <c r="K5" s="153"/>
    </row>
    <row r="6" spans="1:11">
      <c r="A6" s="156" t="s">
        <v>314</v>
      </c>
      <c r="B6" s="156"/>
      <c r="C6" s="156"/>
      <c r="D6" s="156"/>
      <c r="E6" s="156"/>
      <c r="F6" s="156"/>
      <c r="G6" s="156"/>
      <c r="H6" s="156"/>
      <c r="I6" s="156"/>
      <c r="J6" s="156"/>
      <c r="K6" s="156"/>
    </row>
    <row r="8" spans="1:11" s="176" customFormat="1" ht="85.5">
      <c r="A8" s="170" t="s">
        <v>1</v>
      </c>
      <c r="B8" s="171" t="s">
        <v>36</v>
      </c>
      <c r="C8" s="172" t="s">
        <v>37</v>
      </c>
      <c r="D8" s="173" t="s">
        <v>38</v>
      </c>
      <c r="E8" s="172" t="s">
        <v>39</v>
      </c>
      <c r="F8" s="173" t="s">
        <v>40</v>
      </c>
      <c r="G8" s="172" t="s">
        <v>41</v>
      </c>
      <c r="H8" s="173" t="s">
        <v>42</v>
      </c>
      <c r="I8" s="174" t="s">
        <v>43</v>
      </c>
      <c r="J8" s="173" t="s">
        <v>315</v>
      </c>
      <c r="K8" s="175" t="s">
        <v>289</v>
      </c>
    </row>
    <row r="9" spans="1:11" s="33" customFormat="1">
      <c r="A9" s="28">
        <v>1</v>
      </c>
      <c r="B9" s="29" t="s">
        <v>45</v>
      </c>
      <c r="C9" s="30">
        <v>506</v>
      </c>
      <c r="D9" s="31">
        <v>6765.2860648100004</v>
      </c>
      <c r="E9" s="30">
        <v>405</v>
      </c>
      <c r="F9" s="31">
        <v>3228.0190920496875</v>
      </c>
      <c r="G9" s="30">
        <v>258</v>
      </c>
      <c r="H9" s="31">
        <v>940.08319067999969</v>
      </c>
      <c r="I9" s="165">
        <f>D9+F9+H9</f>
        <v>10933.388347539687</v>
      </c>
      <c r="J9" s="94">
        <f>VLOOKUP(B9,'[2]Thang 7 2022'!$B$9:$I$26,8,FALSE)</f>
        <v>10000.451181582966</v>
      </c>
      <c r="K9" s="86">
        <f>I9/J9*100</f>
        <v>109.32895075449032</v>
      </c>
    </row>
    <row r="10" spans="1:11" s="33" customFormat="1">
      <c r="A10" s="28">
        <v>2</v>
      </c>
      <c r="B10" s="29" t="s">
        <v>47</v>
      </c>
      <c r="C10" s="30">
        <v>37</v>
      </c>
      <c r="D10" s="31">
        <v>453.23738152999999</v>
      </c>
      <c r="E10" s="30">
        <v>20</v>
      </c>
      <c r="F10" s="31">
        <v>206.7848845</v>
      </c>
      <c r="G10" s="30">
        <v>51</v>
      </c>
      <c r="H10" s="31">
        <v>952.88936066999997</v>
      </c>
      <c r="I10" s="165">
        <f>D10+F10+H10</f>
        <v>1612.9116266999999</v>
      </c>
      <c r="J10" s="94">
        <f>VLOOKUP(B10,'[2]Thang 7 2022'!$B$9:$I$26,8,FALSE)</f>
        <v>3211.8926810100002</v>
      </c>
      <c r="K10" s="86">
        <f>I10/J10*100</f>
        <v>50.216859244276165</v>
      </c>
    </row>
    <row r="11" spans="1:11" s="33" customFormat="1" ht="30">
      <c r="A11" s="28">
        <v>3</v>
      </c>
      <c r="B11" s="29" t="s">
        <v>51</v>
      </c>
      <c r="C11" s="30">
        <v>7</v>
      </c>
      <c r="D11" s="31">
        <v>0.76151199999999997</v>
      </c>
      <c r="E11" s="30">
        <v>0</v>
      </c>
      <c r="F11" s="31">
        <v>0</v>
      </c>
      <c r="G11" s="30">
        <v>15</v>
      </c>
      <c r="H11" s="31">
        <v>1533.89225655</v>
      </c>
      <c r="I11" s="165">
        <f>D11+F11+H11</f>
        <v>1534.65376855</v>
      </c>
      <c r="J11" s="94">
        <f>VLOOKUP(B11,'[2]Thang 7 2022'!$B$9:$I$26,8,FALSE)</f>
        <v>24.018555560000003</v>
      </c>
      <c r="K11" s="86">
        <f>I11/J11*100</f>
        <v>6389.4507091249907</v>
      </c>
    </row>
    <row r="12" spans="1:11" s="33" customFormat="1" ht="30">
      <c r="A12" s="28">
        <v>4</v>
      </c>
      <c r="B12" s="29" t="s">
        <v>48</v>
      </c>
      <c r="C12" s="30">
        <v>239</v>
      </c>
      <c r="D12" s="31">
        <v>105.62633664000001</v>
      </c>
      <c r="E12" s="30">
        <v>68</v>
      </c>
      <c r="F12" s="31">
        <v>360.05798821874998</v>
      </c>
      <c r="G12" s="30">
        <v>277</v>
      </c>
      <c r="H12" s="31">
        <v>271.9008872199999</v>
      </c>
      <c r="I12" s="165">
        <f>D12+F12+H12</f>
        <v>737.58521207874992</v>
      </c>
      <c r="J12" s="94">
        <f>VLOOKUP(B12,'[2]Thang 7 2022'!$B$9:$I$26,8,FALSE)</f>
        <v>526.19507908531227</v>
      </c>
      <c r="K12" s="86">
        <f>I12/J12*100</f>
        <v>140.17333901352674</v>
      </c>
    </row>
    <row r="13" spans="1:11" s="33" customFormat="1" ht="30">
      <c r="A13" s="28">
        <v>5</v>
      </c>
      <c r="B13" s="29" t="s">
        <v>46</v>
      </c>
      <c r="C13" s="30">
        <v>461</v>
      </c>
      <c r="D13" s="31">
        <v>200.24667691000005</v>
      </c>
      <c r="E13" s="30">
        <v>113</v>
      </c>
      <c r="F13" s="31">
        <v>101.04620699609374</v>
      </c>
      <c r="G13" s="30">
        <v>797</v>
      </c>
      <c r="H13" s="31">
        <v>284.54206831999994</v>
      </c>
      <c r="I13" s="165">
        <f>D13+F13+H13</f>
        <v>585.83495222609372</v>
      </c>
      <c r="J13" s="94">
        <f>VLOOKUP(B13,'[2]Thang 7 2022'!$B$9:$I$26,8,FALSE)</f>
        <v>411.2431744007813</v>
      </c>
      <c r="K13" s="86">
        <f>I13/J13*100</f>
        <v>142.45463236677631</v>
      </c>
    </row>
    <row r="14" spans="1:11" s="33" customFormat="1">
      <c r="A14" s="28">
        <v>6</v>
      </c>
      <c r="B14" s="29" t="s">
        <v>50</v>
      </c>
      <c r="C14" s="30">
        <v>69</v>
      </c>
      <c r="D14" s="31">
        <v>152.63769957</v>
      </c>
      <c r="E14" s="30">
        <v>20</v>
      </c>
      <c r="F14" s="31">
        <v>20.565249250000001</v>
      </c>
      <c r="G14" s="30">
        <v>71</v>
      </c>
      <c r="H14" s="31">
        <v>53.900880209999997</v>
      </c>
      <c r="I14" s="165">
        <f>D14+F14+H14</f>
        <v>227.10382902999999</v>
      </c>
      <c r="J14" s="94">
        <f>VLOOKUP(B14,'[2]Thang 7 2022'!$B$9:$I$26,8,FALSE)</f>
        <v>248.70550359000001</v>
      </c>
      <c r="K14" s="86">
        <f>I14/J14*100</f>
        <v>91.314356036281708</v>
      </c>
    </row>
    <row r="15" spans="1:11" s="33" customFormat="1">
      <c r="A15" s="28">
        <v>7</v>
      </c>
      <c r="B15" s="29" t="s">
        <v>54</v>
      </c>
      <c r="C15" s="30">
        <v>159</v>
      </c>
      <c r="D15" s="31">
        <v>23.382049490000004</v>
      </c>
      <c r="E15" s="30">
        <v>50</v>
      </c>
      <c r="F15" s="31">
        <v>163.05957415624999</v>
      </c>
      <c r="G15" s="30">
        <v>154</v>
      </c>
      <c r="H15" s="31">
        <v>22.651231630000002</v>
      </c>
      <c r="I15" s="165">
        <f>D15+F15+H15</f>
        <v>209.09285527625002</v>
      </c>
      <c r="J15" s="94">
        <f>VLOOKUP(B15,'[2]Thang 7 2022'!$B$9:$I$26,8,FALSE)</f>
        <v>464.94572167000001</v>
      </c>
      <c r="K15" s="86">
        <f>I15/J15*100</f>
        <v>44.971454845358451</v>
      </c>
    </row>
    <row r="16" spans="1:11" s="33" customFormat="1">
      <c r="A16" s="28">
        <v>8</v>
      </c>
      <c r="B16" s="29" t="s">
        <v>52</v>
      </c>
      <c r="C16" s="30">
        <v>21</v>
      </c>
      <c r="D16" s="31">
        <v>64.299067090000008</v>
      </c>
      <c r="E16" s="30">
        <v>28</v>
      </c>
      <c r="F16" s="31">
        <v>73.030386976562497</v>
      </c>
      <c r="G16" s="30">
        <v>29</v>
      </c>
      <c r="H16" s="31">
        <v>8.5188774399999989</v>
      </c>
      <c r="I16" s="165">
        <f>D16+F16+H16</f>
        <v>145.84833150656252</v>
      </c>
      <c r="J16" s="94">
        <f>VLOOKUP(B16,'[2]Thang 7 2022'!$B$9:$I$26,8,FALSE)</f>
        <v>146.00096801078124</v>
      </c>
      <c r="K16" s="86">
        <f>I16/J16*100</f>
        <v>99.895455142319705</v>
      </c>
    </row>
    <row r="17" spans="1:11" s="33" customFormat="1" ht="30">
      <c r="A17" s="28">
        <v>9</v>
      </c>
      <c r="B17" s="29" t="s">
        <v>44</v>
      </c>
      <c r="C17" s="30">
        <v>8</v>
      </c>
      <c r="D17" s="31">
        <v>98.208629999999999</v>
      </c>
      <c r="E17" s="30">
        <v>0</v>
      </c>
      <c r="F17" s="31">
        <v>0</v>
      </c>
      <c r="G17" s="30">
        <v>4</v>
      </c>
      <c r="H17" s="31">
        <v>21.148205309999998</v>
      </c>
      <c r="I17" s="165">
        <f>D17+F17+H17</f>
        <v>119.35683530999999</v>
      </c>
      <c r="J17" s="94">
        <f>VLOOKUP(B17,'[2]Thang 7 2022'!$B$9:$I$26,8,FALSE)</f>
        <v>209.52868487999999</v>
      </c>
      <c r="K17" s="86">
        <f>I17/J17*100</f>
        <v>56.964436816065223</v>
      </c>
    </row>
    <row r="18" spans="1:11" s="33" customFormat="1">
      <c r="A18" s="28">
        <v>10</v>
      </c>
      <c r="B18" s="29" t="s">
        <v>49</v>
      </c>
      <c r="C18" s="30">
        <v>39</v>
      </c>
      <c r="D18" s="31">
        <v>26.986360560000001</v>
      </c>
      <c r="E18" s="30">
        <v>9</v>
      </c>
      <c r="F18" s="31">
        <v>5.0862869999999996</v>
      </c>
      <c r="G18" s="30">
        <v>97</v>
      </c>
      <c r="H18" s="31">
        <v>25.705868809999984</v>
      </c>
      <c r="I18" s="165">
        <f>D18+F18+H18</f>
        <v>57.778516369999984</v>
      </c>
      <c r="J18" s="94">
        <f>VLOOKUP(B18,'[2]Thang 7 2022'!$B$9:$I$26,8,FALSE)</f>
        <v>55.033618040000007</v>
      </c>
      <c r="K18" s="86">
        <f>I18/J18*100</f>
        <v>104.9876755840492</v>
      </c>
    </row>
    <row r="19" spans="1:11" s="33" customFormat="1">
      <c r="A19" s="28">
        <v>11</v>
      </c>
      <c r="B19" s="29" t="s">
        <v>56</v>
      </c>
      <c r="C19" s="30">
        <v>27</v>
      </c>
      <c r="D19" s="31">
        <v>12.04846828</v>
      </c>
      <c r="E19" s="30">
        <v>7</v>
      </c>
      <c r="F19" s="31">
        <v>2.964964578125</v>
      </c>
      <c r="G19" s="30">
        <v>48</v>
      </c>
      <c r="H19" s="31">
        <v>16.522442810000001</v>
      </c>
      <c r="I19" s="165">
        <f>D19+F19+H19</f>
        <v>31.535875668125001</v>
      </c>
      <c r="J19" s="94">
        <f>VLOOKUP(B19,'[2]Thang 7 2022'!$B$9:$I$26,8,FALSE)</f>
        <v>21.825534910000002</v>
      </c>
      <c r="K19" s="86">
        <f>I19/J19*100</f>
        <v>144.4907343538963</v>
      </c>
    </row>
    <row r="20" spans="1:11" s="33" customFormat="1">
      <c r="A20" s="28">
        <v>12</v>
      </c>
      <c r="B20" s="129" t="s">
        <v>53</v>
      </c>
      <c r="C20" s="30">
        <v>10</v>
      </c>
      <c r="D20" s="31">
        <v>18.538317800000002</v>
      </c>
      <c r="E20" s="30">
        <v>5</v>
      </c>
      <c r="F20" s="31">
        <v>-5.1468040000000004</v>
      </c>
      <c r="G20" s="30">
        <v>9</v>
      </c>
      <c r="H20" s="31">
        <v>3.0822230700000004</v>
      </c>
      <c r="I20" s="165">
        <f>D20+F20+H20</f>
        <v>16.473736870000003</v>
      </c>
      <c r="J20" s="94">
        <f>VLOOKUP(B20,'[2]Thang 7 2022'!$B$9:$I$26,8,FALSE)</f>
        <v>35.66582417</v>
      </c>
      <c r="K20" s="86">
        <f>I20/J20*100</f>
        <v>46.189138351264411</v>
      </c>
    </row>
    <row r="21" spans="1:11" s="33" customFormat="1">
      <c r="A21" s="28">
        <v>13</v>
      </c>
      <c r="B21" s="29" t="s">
        <v>55</v>
      </c>
      <c r="C21" s="30">
        <v>40</v>
      </c>
      <c r="D21" s="31">
        <v>7.8474720099999997</v>
      </c>
      <c r="E21" s="30">
        <v>7</v>
      </c>
      <c r="F21" s="31">
        <v>2.4723126562500002</v>
      </c>
      <c r="G21" s="30">
        <v>20</v>
      </c>
      <c r="H21" s="31">
        <v>4.7251670600000004</v>
      </c>
      <c r="I21" s="165">
        <f>D21+F21+H21</f>
        <v>15.04495172625</v>
      </c>
      <c r="J21" s="94">
        <f>VLOOKUP(B21,'[2]Thang 7 2022'!$B$9:$I$26,8,FALSE)</f>
        <v>145.81012143999999</v>
      </c>
      <c r="K21" s="86">
        <f>I21/J21*100</f>
        <v>10.318180643201034</v>
      </c>
    </row>
    <row r="22" spans="1:11" s="33" customFormat="1">
      <c r="A22" s="28">
        <v>14</v>
      </c>
      <c r="B22" s="34" t="s">
        <v>60</v>
      </c>
      <c r="C22" s="30">
        <v>2</v>
      </c>
      <c r="D22" s="31">
        <v>5.8340430000000003</v>
      </c>
      <c r="E22" s="30">
        <v>0</v>
      </c>
      <c r="F22" s="31">
        <v>0</v>
      </c>
      <c r="G22" s="30">
        <v>6</v>
      </c>
      <c r="H22" s="31">
        <v>3.20494134</v>
      </c>
      <c r="I22" s="165">
        <f>D22+F22+H22</f>
        <v>9.0389843400000007</v>
      </c>
      <c r="J22" s="94">
        <f>VLOOKUP(B22,'[2]Thang 7 2022'!$B$9:$I$26,8,FALSE)</f>
        <v>1.0043592299999999</v>
      </c>
      <c r="K22" s="86">
        <f>I22/J22*100</f>
        <v>899.97523495652058</v>
      </c>
    </row>
    <row r="23" spans="1:11" s="33" customFormat="1">
      <c r="A23" s="28">
        <v>15</v>
      </c>
      <c r="B23" s="34" t="s">
        <v>58</v>
      </c>
      <c r="C23" s="30">
        <v>0</v>
      </c>
      <c r="D23" s="31">
        <v>0</v>
      </c>
      <c r="E23" s="30">
        <v>3</v>
      </c>
      <c r="F23" s="31">
        <v>1.54</v>
      </c>
      <c r="G23" s="30">
        <v>4</v>
      </c>
      <c r="H23" s="31">
        <v>0.43365794000000002</v>
      </c>
      <c r="I23" s="165">
        <f>D23+F23+H23</f>
        <v>1.9736579400000001</v>
      </c>
      <c r="J23" s="94">
        <f>VLOOKUP(B23,'[2]Thang 7 2022'!$B$9:$I$26,8,FALSE)</f>
        <v>9.0982981300000016</v>
      </c>
      <c r="K23" s="86">
        <f>I23/J23*100</f>
        <v>21.692605713723733</v>
      </c>
    </row>
    <row r="24" spans="1:11" s="33" customFormat="1">
      <c r="A24" s="28">
        <v>16</v>
      </c>
      <c r="B24" s="34" t="s">
        <v>61</v>
      </c>
      <c r="C24" s="30">
        <v>2</v>
      </c>
      <c r="D24" s="31">
        <v>0.16755200000000001</v>
      </c>
      <c r="E24" s="30">
        <v>1</v>
      </c>
      <c r="F24" s="31">
        <v>6.5000000000000002E-2</v>
      </c>
      <c r="G24" s="30">
        <v>8</v>
      </c>
      <c r="H24" s="31">
        <v>0.70408759999999992</v>
      </c>
      <c r="I24" s="165">
        <f>D24+F24+H24</f>
        <v>0.93663959999999991</v>
      </c>
      <c r="J24" s="94">
        <f>VLOOKUP(B24,'[2]Thang 7 2022'!$B$9:$I$26,8,FALSE)</f>
        <v>2.3105874900000001</v>
      </c>
      <c r="K24" s="86">
        <f>I24/J24*100</f>
        <v>40.536859307586745</v>
      </c>
    </row>
    <row r="25" spans="1:11" s="33" customFormat="1">
      <c r="A25" s="28">
        <v>17</v>
      </c>
      <c r="B25" s="34" t="s">
        <v>59</v>
      </c>
      <c r="C25" s="30">
        <v>0</v>
      </c>
      <c r="D25" s="31">
        <v>0</v>
      </c>
      <c r="E25" s="30">
        <v>0</v>
      </c>
      <c r="F25" s="31">
        <v>0</v>
      </c>
      <c r="G25" s="30">
        <v>2</v>
      </c>
      <c r="H25" s="31">
        <v>0.200791</v>
      </c>
      <c r="I25" s="165">
        <f>D25+F25+H25</f>
        <v>0.200791</v>
      </c>
      <c r="J25" s="94">
        <f>VLOOKUP(B25,'[2]Thang 7 2022'!$B$9:$I$26,8,FALSE)</f>
        <v>18.99267</v>
      </c>
      <c r="K25" s="86">
        <f>I25/J25*100</f>
        <v>1.0572025944746051</v>
      </c>
    </row>
    <row r="26" spans="1:11" s="33" customFormat="1">
      <c r="A26" s="28">
        <v>18</v>
      </c>
      <c r="B26" s="34" t="s">
        <v>57</v>
      </c>
      <c r="C26" s="30">
        <v>0</v>
      </c>
      <c r="D26" s="31">
        <v>0</v>
      </c>
      <c r="E26" s="30">
        <v>0</v>
      </c>
      <c r="F26" s="31">
        <v>0</v>
      </c>
      <c r="G26" s="30">
        <v>2</v>
      </c>
      <c r="H26" s="83">
        <v>1.650275E-2</v>
      </c>
      <c r="I26" s="165">
        <f>D26+F26+H26</f>
        <v>1.650275E-2</v>
      </c>
      <c r="J26" s="94">
        <f>VLOOKUP(B26,'[2]Thang 7 2022'!$B$9:$I$26,8,FALSE)</f>
        <v>8.6709762799999996</v>
      </c>
      <c r="K26" s="32">
        <f>I26/J26*100</f>
        <v>0.19032170619661759</v>
      </c>
    </row>
    <row r="27" spans="1:11" s="184" customFormat="1" ht="14.25">
      <c r="A27" s="177" t="s">
        <v>62</v>
      </c>
      <c r="B27" s="178"/>
      <c r="C27" s="179">
        <f t="shared" ref="C27:I27" si="0">SUM(C9:C26)</f>
        <v>1627</v>
      </c>
      <c r="D27" s="180">
        <f t="shared" si="0"/>
        <v>7935.1076316900007</v>
      </c>
      <c r="E27" s="179">
        <f t="shared" si="0"/>
        <v>736</v>
      </c>
      <c r="F27" s="180">
        <f t="shared" si="0"/>
        <v>4159.5451423817176</v>
      </c>
      <c r="G27" s="179">
        <f t="shared" si="0"/>
        <v>1852</v>
      </c>
      <c r="H27" s="180">
        <f t="shared" si="0"/>
        <v>4144.122640409998</v>
      </c>
      <c r="I27" s="181">
        <f t="shared" si="0"/>
        <v>16238.775414481719</v>
      </c>
      <c r="J27" s="182"/>
      <c r="K27" s="183">
        <f>I27/'[1]Thang 6 2022'!$I$27*100</f>
        <v>115.74008574743604</v>
      </c>
    </row>
    <row r="28" spans="1:11" s="190" customFormat="1" ht="14.25" customHeight="1">
      <c r="A28" s="185"/>
      <c r="B28" s="185"/>
      <c r="C28" s="186"/>
      <c r="D28" s="187"/>
      <c r="E28" s="186"/>
      <c r="F28" s="187"/>
      <c r="G28" s="186"/>
      <c r="H28" s="187"/>
      <c r="I28" s="188"/>
      <c r="J28" s="187"/>
      <c r="K28" s="189"/>
    </row>
    <row r="29" spans="1:11">
      <c r="A29" s="153" t="s">
        <v>316</v>
      </c>
      <c r="B29" s="153"/>
      <c r="C29" s="153"/>
      <c r="D29" s="153"/>
      <c r="E29" s="153"/>
      <c r="F29" s="153"/>
      <c r="G29" s="153"/>
      <c r="H29" s="153"/>
      <c r="I29" s="153"/>
      <c r="J29" s="153"/>
      <c r="K29" s="153"/>
    </row>
    <row r="30" spans="1:11">
      <c r="A30" s="156" t="str">
        <f>A6</f>
        <v>Tính từ 01/01/2023 đến 20/07/2023</v>
      </c>
      <c r="B30" s="156"/>
      <c r="C30" s="156"/>
      <c r="D30" s="156"/>
      <c r="E30" s="156"/>
      <c r="F30" s="156"/>
      <c r="G30" s="156"/>
      <c r="H30" s="156"/>
      <c r="I30" s="156"/>
      <c r="J30" s="156"/>
      <c r="K30" s="156"/>
    </row>
    <row r="32" spans="1:11" s="176" customFormat="1" ht="85.5">
      <c r="A32" s="170" t="s">
        <v>1</v>
      </c>
      <c r="B32" s="173" t="s">
        <v>63</v>
      </c>
      <c r="C32" s="173" t="s">
        <v>37</v>
      </c>
      <c r="D32" s="173" t="s">
        <v>38</v>
      </c>
      <c r="E32" s="173" t="s">
        <v>39</v>
      </c>
      <c r="F32" s="173" t="s">
        <v>40</v>
      </c>
      <c r="G32" s="173" t="s">
        <v>41</v>
      </c>
      <c r="H32" s="173" t="s">
        <v>42</v>
      </c>
      <c r="I32" s="174" t="s">
        <v>43</v>
      </c>
      <c r="J32" s="173" t="s">
        <v>315</v>
      </c>
      <c r="K32" s="175" t="s">
        <v>289</v>
      </c>
    </row>
    <row r="33" spans="1:11" s="33" customFormat="1">
      <c r="A33" s="36">
        <v>1</v>
      </c>
      <c r="B33" s="37" t="s">
        <v>64</v>
      </c>
      <c r="C33" s="30">
        <v>205</v>
      </c>
      <c r="D33" s="31">
        <v>2363.68684682</v>
      </c>
      <c r="E33" s="30">
        <v>83</v>
      </c>
      <c r="F33" s="31">
        <v>394.29635523437503</v>
      </c>
      <c r="G33" s="30">
        <v>189</v>
      </c>
      <c r="H33" s="31">
        <v>881.06436770000005</v>
      </c>
      <c r="I33" s="165">
        <f>D33+F33+H33</f>
        <v>3639.0475697543752</v>
      </c>
      <c r="J33" s="94">
        <f>VLOOKUP(B33,'[2]Thang 7 2022'!$B$33:$I$120,8,FALSE)</f>
        <v>4304.1325797400004</v>
      </c>
      <c r="K33" s="86">
        <f>I33/J33*100</f>
        <v>84.547757354960453</v>
      </c>
    </row>
    <row r="34" spans="1:11" s="33" customFormat="1">
      <c r="A34" s="36">
        <v>2</v>
      </c>
      <c r="B34" s="37" t="s">
        <v>67</v>
      </c>
      <c r="C34" s="30">
        <v>275</v>
      </c>
      <c r="D34" s="31">
        <v>428.69821429000007</v>
      </c>
      <c r="E34" s="30">
        <v>193</v>
      </c>
      <c r="F34" s="31">
        <v>1687.1011128929686</v>
      </c>
      <c r="G34" s="30">
        <v>528</v>
      </c>
      <c r="H34" s="31">
        <v>223.68951486000014</v>
      </c>
      <c r="I34" s="165">
        <f>D34+F34+H34</f>
        <v>2339.4888420429688</v>
      </c>
      <c r="J34" s="94">
        <f>VLOOKUP(B34,'[2]Thang 7 2022'!$B$33:$I$120,8,FALSE)</f>
        <v>3258.4559425921871</v>
      </c>
      <c r="K34" s="86">
        <f>I34/J34*100</f>
        <v>71.797467366762802</v>
      </c>
    </row>
    <row r="35" spans="1:11" s="33" customFormat="1">
      <c r="A35" s="36">
        <v>3</v>
      </c>
      <c r="B35" s="37" t="s">
        <v>65</v>
      </c>
      <c r="C35" s="30">
        <v>325</v>
      </c>
      <c r="D35" s="31">
        <v>1574.6467844700001</v>
      </c>
      <c r="E35" s="30">
        <v>94</v>
      </c>
      <c r="F35" s="31">
        <v>663.86286237499996</v>
      </c>
      <c r="G35" s="30">
        <v>194</v>
      </c>
      <c r="H35" s="31">
        <v>96.754448839999952</v>
      </c>
      <c r="I35" s="165">
        <f>D35+F35+H35</f>
        <v>2335.264095685</v>
      </c>
      <c r="J35" s="94">
        <f>VLOOKUP(B35,'[2]Thang 7 2022'!$B$33:$I$120,8,FALSE)</f>
        <v>1313.7605230749971</v>
      </c>
      <c r="K35" s="86">
        <f>I35/J35*100</f>
        <v>177.75416863790855</v>
      </c>
    </row>
    <row r="36" spans="1:11" s="33" customFormat="1">
      <c r="A36" s="36">
        <v>4</v>
      </c>
      <c r="B36" s="37" t="s">
        <v>66</v>
      </c>
      <c r="C36" s="30">
        <v>165</v>
      </c>
      <c r="D36" s="31">
        <v>493.33604726999999</v>
      </c>
      <c r="E36" s="30">
        <v>94</v>
      </c>
      <c r="F36" s="31">
        <v>165.787767734375</v>
      </c>
      <c r="G36" s="30">
        <v>131</v>
      </c>
      <c r="H36" s="31">
        <v>1675.6735275400001</v>
      </c>
      <c r="I36" s="165">
        <f>D36+F36+H36</f>
        <v>2334.7973425443752</v>
      </c>
      <c r="J36" s="94">
        <f>VLOOKUP(B36,'[2]Thang 7 2022'!$B$33:$I$120,8,FALSE)</f>
        <v>1211.8381115092186</v>
      </c>
      <c r="K36" s="86">
        <f>I36/J36*100</f>
        <v>192.66577939495789</v>
      </c>
    </row>
    <row r="37" spans="1:11" s="33" customFormat="1">
      <c r="A37" s="36">
        <v>5</v>
      </c>
      <c r="B37" s="38" t="s">
        <v>69</v>
      </c>
      <c r="C37" s="30">
        <v>142</v>
      </c>
      <c r="D37" s="31">
        <v>850.21215979999999</v>
      </c>
      <c r="E37" s="30">
        <v>55</v>
      </c>
      <c r="F37" s="31">
        <v>102.478386</v>
      </c>
      <c r="G37" s="30">
        <v>42</v>
      </c>
      <c r="H37" s="31">
        <v>103.44977236999999</v>
      </c>
      <c r="I37" s="165">
        <f>D37+F37+H37</f>
        <v>1056.14031817</v>
      </c>
      <c r="J37" s="94">
        <f>VLOOKUP(B37,'[2]Thang 7 2022'!$B$33:$I$120,8,FALSE)</f>
        <v>1031.0487469</v>
      </c>
      <c r="K37" s="86">
        <f>I37/J37*100</f>
        <v>102.43359699000088</v>
      </c>
    </row>
    <row r="38" spans="1:11" s="33" customFormat="1">
      <c r="A38" s="36">
        <v>6</v>
      </c>
      <c r="B38" s="37" t="s">
        <v>68</v>
      </c>
      <c r="C38" s="30">
        <v>101</v>
      </c>
      <c r="D38" s="31">
        <v>641.01706789000002</v>
      </c>
      <c r="E38" s="30">
        <v>66</v>
      </c>
      <c r="F38" s="31">
        <v>192.62161232273439</v>
      </c>
      <c r="G38" s="30">
        <v>116</v>
      </c>
      <c r="H38" s="31">
        <v>154.91358840999999</v>
      </c>
      <c r="I38" s="165">
        <f>D38+F38+H38</f>
        <v>988.55226862273446</v>
      </c>
      <c r="J38" s="94">
        <f>VLOOKUP(B38,'[2]Thang 7 2022'!$B$33:$I$120,8,FALSE)</f>
        <v>672.78490935203126</v>
      </c>
      <c r="K38" s="86">
        <f>I38/J38*100</f>
        <v>146.93437009085463</v>
      </c>
    </row>
    <row r="39" spans="1:11" s="33" customFormat="1">
      <c r="A39" s="36">
        <v>7</v>
      </c>
      <c r="B39" s="37" t="s">
        <v>73</v>
      </c>
      <c r="C39" s="30">
        <v>16</v>
      </c>
      <c r="D39" s="31">
        <v>237.027703</v>
      </c>
      <c r="E39" s="30">
        <v>11</v>
      </c>
      <c r="F39" s="31">
        <v>53.511401999999997</v>
      </c>
      <c r="G39" s="30">
        <v>13</v>
      </c>
      <c r="H39" s="31">
        <v>337.75789574999999</v>
      </c>
      <c r="I39" s="165">
        <f>D39+F39+H39</f>
        <v>628.29700075000005</v>
      </c>
      <c r="J39" s="94">
        <f>VLOOKUP(B39,'[2]Thang 7 2022'!$B$33:$I$120,8,FALSE)</f>
        <v>655.72767869999984</v>
      </c>
      <c r="K39" s="86">
        <f>I39/J39*100</f>
        <v>95.816757650922725</v>
      </c>
    </row>
    <row r="40" spans="1:11" s="33" customFormat="1">
      <c r="A40" s="36">
        <v>8</v>
      </c>
      <c r="B40" s="37" t="s">
        <v>75</v>
      </c>
      <c r="C40" s="30">
        <v>60</v>
      </c>
      <c r="D40" s="31">
        <v>49.970853490000003</v>
      </c>
      <c r="E40" s="30">
        <v>15</v>
      </c>
      <c r="F40" s="31">
        <v>315.67046800000003</v>
      </c>
      <c r="G40" s="30">
        <v>80</v>
      </c>
      <c r="H40" s="31">
        <v>84.537767270000018</v>
      </c>
      <c r="I40" s="165">
        <f>D40+F40+H40</f>
        <v>450.17908876000007</v>
      </c>
      <c r="J40" s="94">
        <f>VLOOKUP(B40,'[2]Thang 7 2022'!$B$33:$I$120,8,FALSE)</f>
        <v>306.88444131875002</v>
      </c>
      <c r="K40" s="86">
        <f>I40/J40*100</f>
        <v>146.69335689534518</v>
      </c>
    </row>
    <row r="41" spans="1:11" s="33" customFormat="1">
      <c r="A41" s="36">
        <v>9</v>
      </c>
      <c r="B41" s="31" t="s">
        <v>79</v>
      </c>
      <c r="C41" s="30">
        <v>16</v>
      </c>
      <c r="D41" s="31">
        <v>82.4</v>
      </c>
      <c r="E41" s="30">
        <v>12</v>
      </c>
      <c r="F41" s="31">
        <v>127.21172</v>
      </c>
      <c r="G41" s="30">
        <v>10</v>
      </c>
      <c r="H41" s="31">
        <v>198.83199999999999</v>
      </c>
      <c r="I41" s="165">
        <f>D41+F41+H41</f>
        <v>408.44371999999998</v>
      </c>
      <c r="J41" s="94">
        <f>VLOOKUP(B41,'[2]Thang 7 2022'!$B$33:$I$120,8,FALSE)</f>
        <v>145.91354475976561</v>
      </c>
      <c r="K41" s="86">
        <f>I41/J41*100</f>
        <v>279.92173082524192</v>
      </c>
    </row>
    <row r="42" spans="1:11" s="33" customFormat="1">
      <c r="A42" s="36">
        <v>10</v>
      </c>
      <c r="B42" s="37" t="s">
        <v>76</v>
      </c>
      <c r="C42" s="30">
        <v>20</v>
      </c>
      <c r="D42" s="31">
        <v>339.68219205999998</v>
      </c>
      <c r="E42" s="30">
        <v>11</v>
      </c>
      <c r="F42" s="31">
        <v>26.655107999999998</v>
      </c>
      <c r="G42" s="30">
        <v>33</v>
      </c>
      <c r="H42" s="31">
        <v>28.612804849999996</v>
      </c>
      <c r="I42" s="165">
        <f>D42+F42+H42</f>
        <v>394.95010490999994</v>
      </c>
      <c r="J42" s="94">
        <f>VLOOKUP(B42,'[2]Thang 7 2022'!$B$33:$I$120,8,FALSE)</f>
        <v>212.10986482999996</v>
      </c>
      <c r="K42" s="86">
        <f>I42/J42*100</f>
        <v>186.20072443426488</v>
      </c>
    </row>
    <row r="43" spans="1:11" s="33" customFormat="1">
      <c r="A43" s="36">
        <v>11</v>
      </c>
      <c r="B43" s="37" t="s">
        <v>117</v>
      </c>
      <c r="C43" s="30">
        <v>6</v>
      </c>
      <c r="D43" s="31">
        <v>196.12472500000001</v>
      </c>
      <c r="E43" s="30">
        <v>2</v>
      </c>
      <c r="F43" s="31">
        <v>9.5619999999999994</v>
      </c>
      <c r="G43" s="30">
        <v>3</v>
      </c>
      <c r="H43" s="31">
        <v>3.9052169999999999</v>
      </c>
      <c r="I43" s="165">
        <f>D43+F43+H43</f>
        <v>209.59194200000002</v>
      </c>
      <c r="J43" s="94">
        <f>VLOOKUP(B43,'[2]Thang 7 2022'!$B$33:$I$120,8,FALSE)</f>
        <v>2.9188754700000001</v>
      </c>
      <c r="K43" s="86">
        <f>I43/J43*100</f>
        <v>7180.5715644319689</v>
      </c>
    </row>
    <row r="44" spans="1:11" s="33" customFormat="1">
      <c r="A44" s="36">
        <v>12</v>
      </c>
      <c r="B44" s="37" t="s">
        <v>84</v>
      </c>
      <c r="C44" s="30">
        <v>21</v>
      </c>
      <c r="D44" s="31">
        <v>179.32949844000001</v>
      </c>
      <c r="E44" s="30">
        <v>5</v>
      </c>
      <c r="F44" s="31">
        <v>8.4670860000000001</v>
      </c>
      <c r="G44" s="30">
        <v>18</v>
      </c>
      <c r="H44" s="31">
        <v>8.9982685200000017</v>
      </c>
      <c r="I44" s="165">
        <f>D44+F44+H44</f>
        <v>196.79485296000001</v>
      </c>
      <c r="J44" s="94">
        <f>VLOOKUP(B44,'[2]Thang 7 2022'!$B$33:$I$120,8,FALSE)</f>
        <v>42.542122919999997</v>
      </c>
      <c r="K44" s="86">
        <f>I44/J44*100</f>
        <v>462.58822891859586</v>
      </c>
    </row>
    <row r="45" spans="1:11" s="33" customFormat="1">
      <c r="A45" s="36">
        <v>13</v>
      </c>
      <c r="B45" s="31" t="s">
        <v>81</v>
      </c>
      <c r="C45" s="30">
        <v>3</v>
      </c>
      <c r="D45" s="31">
        <v>1.07</v>
      </c>
      <c r="E45" s="30">
        <v>4</v>
      </c>
      <c r="F45" s="31">
        <v>15.978</v>
      </c>
      <c r="G45" s="30">
        <v>6</v>
      </c>
      <c r="H45" s="31">
        <v>174.27794072</v>
      </c>
      <c r="I45" s="165">
        <f>D45+F45+H45</f>
        <v>191.32594072000001</v>
      </c>
      <c r="J45" s="94">
        <f>VLOOKUP(B45,'[2]Thang 7 2022'!$B$33:$I$120,8,FALSE)</f>
        <v>109.13554519</v>
      </c>
      <c r="K45" s="86">
        <f>I45/J45*100</f>
        <v>175.31038158732818</v>
      </c>
    </row>
    <row r="46" spans="1:11" s="33" customFormat="1">
      <c r="A46" s="36">
        <v>14</v>
      </c>
      <c r="B46" s="37" t="s">
        <v>101</v>
      </c>
      <c r="C46" s="30">
        <v>2</v>
      </c>
      <c r="D46" s="31">
        <v>3.44E-2</v>
      </c>
      <c r="E46" s="30">
        <v>3</v>
      </c>
      <c r="F46" s="31">
        <v>182.37410800000001</v>
      </c>
      <c r="G46" s="30">
        <v>8</v>
      </c>
      <c r="H46" s="31">
        <v>1.0827606099999998</v>
      </c>
      <c r="I46" s="165">
        <f>D46+F46+H46</f>
        <v>183.49126861000002</v>
      </c>
      <c r="J46" s="94">
        <f>VLOOKUP(B46,'[2]Thang 7 2022'!$B$33:$I$120,8,FALSE)</f>
        <v>0.25591320000000001</v>
      </c>
      <c r="K46" s="86">
        <f>I46/J46*100</f>
        <v>71700.587781325856</v>
      </c>
    </row>
    <row r="47" spans="1:11" s="33" customFormat="1">
      <c r="A47" s="36">
        <v>15</v>
      </c>
      <c r="B47" s="37" t="s">
        <v>100</v>
      </c>
      <c r="C47" s="30">
        <v>10</v>
      </c>
      <c r="D47" s="31">
        <v>165.942701</v>
      </c>
      <c r="E47" s="30">
        <v>1</v>
      </c>
      <c r="F47" s="31">
        <v>0.75</v>
      </c>
      <c r="G47" s="30">
        <v>5</v>
      </c>
      <c r="H47" s="31">
        <v>0.429371</v>
      </c>
      <c r="I47" s="165">
        <f>D47+F47+H47</f>
        <v>167.122072</v>
      </c>
      <c r="J47" s="94">
        <f>VLOOKUP(B47,'[2]Thang 7 2022'!$B$33:$I$120,8,FALSE)</f>
        <v>1321.2723799999999</v>
      </c>
      <c r="K47" s="86">
        <f>I47/J47*100</f>
        <v>12.648570766309367</v>
      </c>
    </row>
    <row r="48" spans="1:11" s="33" customFormat="1">
      <c r="A48" s="36">
        <v>16</v>
      </c>
      <c r="B48" s="37" t="s">
        <v>82</v>
      </c>
      <c r="C48" s="30">
        <v>12</v>
      </c>
      <c r="D48" s="31">
        <v>48.55</v>
      </c>
      <c r="E48" s="30">
        <v>6</v>
      </c>
      <c r="F48" s="31">
        <v>44.6</v>
      </c>
      <c r="G48" s="30">
        <v>6</v>
      </c>
      <c r="H48" s="31">
        <v>10.558020039999999</v>
      </c>
      <c r="I48" s="165">
        <f>D48+F48+H48</f>
        <v>103.70802004000001</v>
      </c>
      <c r="J48" s="94">
        <f>VLOOKUP(B48,'[2]Thang 7 2022'!$B$33:$I$120,8,FALSE)</f>
        <v>86.628349529999994</v>
      </c>
      <c r="K48" s="86">
        <f>I48/J48*100</f>
        <v>119.71602899358622</v>
      </c>
    </row>
    <row r="49" spans="1:11" s="33" customFormat="1">
      <c r="A49" s="36">
        <v>17</v>
      </c>
      <c r="B49" s="37" t="s">
        <v>70</v>
      </c>
      <c r="C49" s="30">
        <v>16</v>
      </c>
      <c r="D49" s="31">
        <v>40.034061999999999</v>
      </c>
      <c r="E49" s="30">
        <v>17</v>
      </c>
      <c r="F49" s="31">
        <v>45.401481250000003</v>
      </c>
      <c r="G49" s="30">
        <v>2</v>
      </c>
      <c r="H49" s="31">
        <v>10.44078</v>
      </c>
      <c r="I49" s="165">
        <f>D49+F49+H49</f>
        <v>95.876323249999999</v>
      </c>
      <c r="J49" s="94">
        <f>VLOOKUP(B49,'[2]Thang 7 2022'!$B$33:$I$120,8,FALSE)</f>
        <v>252.92700563</v>
      </c>
      <c r="K49" s="86">
        <f>I49/J49*100</f>
        <v>37.906716608290871</v>
      </c>
    </row>
    <row r="50" spans="1:11" s="33" customFormat="1">
      <c r="A50" s="36">
        <v>18</v>
      </c>
      <c r="B50" s="37" t="s">
        <v>103</v>
      </c>
      <c r="C50" s="30">
        <v>9</v>
      </c>
      <c r="D50" s="31">
        <v>39.623238999999998</v>
      </c>
      <c r="E50" s="30">
        <v>2</v>
      </c>
      <c r="F50" s="31">
        <v>29.875</v>
      </c>
      <c r="G50" s="30">
        <v>9</v>
      </c>
      <c r="H50" s="31">
        <v>0.82131182000000003</v>
      </c>
      <c r="I50" s="165">
        <f>D50+F50+H50</f>
        <v>70.319550820000003</v>
      </c>
      <c r="J50" s="94">
        <f>VLOOKUP(B50,'[2]Thang 7 2022'!$B$33:$I$120,8,FALSE)</f>
        <v>9.4960187500000011</v>
      </c>
      <c r="K50" s="86">
        <f>I50/J50*100</f>
        <v>740.51613282671747</v>
      </c>
    </row>
    <row r="51" spans="1:11" s="33" customFormat="1">
      <c r="A51" s="36">
        <v>19</v>
      </c>
      <c r="B51" s="37" t="s">
        <v>97</v>
      </c>
      <c r="C51" s="30">
        <v>2</v>
      </c>
      <c r="D51" s="31">
        <v>60.01</v>
      </c>
      <c r="E51" s="30">
        <v>0</v>
      </c>
      <c r="F51" s="31">
        <v>0</v>
      </c>
      <c r="G51" s="30">
        <v>2</v>
      </c>
      <c r="H51" s="31">
        <v>0.169428</v>
      </c>
      <c r="I51" s="165">
        <f>D51+F51+H51</f>
        <v>60.179428000000001</v>
      </c>
      <c r="J51" s="94">
        <f>VLOOKUP(B51,'[2]Thang 7 2022'!$B$33:$I$120,8,FALSE)</f>
        <v>0.50311253</v>
      </c>
      <c r="K51" s="86">
        <f>I51/J51*100</f>
        <v>11961.425011617182</v>
      </c>
    </row>
    <row r="52" spans="1:11" s="33" customFormat="1">
      <c r="A52" s="36">
        <v>20</v>
      </c>
      <c r="B52" s="37" t="s">
        <v>88</v>
      </c>
      <c r="C52" s="30">
        <v>29</v>
      </c>
      <c r="D52" s="31">
        <v>42.456380680000002</v>
      </c>
      <c r="E52" s="30">
        <v>5</v>
      </c>
      <c r="F52" s="31">
        <v>12.017982</v>
      </c>
      <c r="G52" s="30">
        <v>54</v>
      </c>
      <c r="H52" s="31">
        <v>5.2284686000000002</v>
      </c>
      <c r="I52" s="165">
        <f>D52+F52+H52</f>
        <v>59.702831279999998</v>
      </c>
      <c r="J52" s="94">
        <f>VLOOKUP(B52,'[2]Thang 7 2022'!$B$33:$I$120,8,FALSE)</f>
        <v>27.086047289999996</v>
      </c>
      <c r="K52" s="86">
        <f>I52/J52*100</f>
        <v>220.41913550834681</v>
      </c>
    </row>
    <row r="53" spans="1:11" s="33" customFormat="1">
      <c r="A53" s="36">
        <v>21</v>
      </c>
      <c r="B53" s="37" t="s">
        <v>78</v>
      </c>
      <c r="C53" s="30">
        <v>15</v>
      </c>
      <c r="D53" s="31">
        <v>24.588234</v>
      </c>
      <c r="E53" s="30">
        <v>8</v>
      </c>
      <c r="F53" s="31">
        <v>23.634077000000001</v>
      </c>
      <c r="G53" s="30">
        <v>33</v>
      </c>
      <c r="H53" s="31">
        <v>7.5849824499999992</v>
      </c>
      <c r="I53" s="165">
        <f>D53+F53+H53</f>
        <v>55.807293450000003</v>
      </c>
      <c r="J53" s="94">
        <f>VLOOKUP(B53,'[2]Thang 7 2022'!$B$33:$I$120,8,FALSE)</f>
        <v>99.161257899999995</v>
      </c>
      <c r="K53" s="86">
        <f>I53/J53*100</f>
        <v>56.279331900246099</v>
      </c>
    </row>
    <row r="54" spans="1:11" s="33" customFormat="1">
      <c r="A54" s="36">
        <v>22</v>
      </c>
      <c r="B54" s="37" t="s">
        <v>74</v>
      </c>
      <c r="C54" s="30">
        <v>28</v>
      </c>
      <c r="D54" s="31">
        <v>17.293299000000001</v>
      </c>
      <c r="E54" s="30">
        <v>8</v>
      </c>
      <c r="F54" s="31">
        <v>0.87353102539062499</v>
      </c>
      <c r="G54" s="30">
        <v>36</v>
      </c>
      <c r="H54" s="31">
        <v>26.701765770000002</v>
      </c>
      <c r="I54" s="165">
        <f>D54+F54+H54</f>
        <v>44.868595795390632</v>
      </c>
      <c r="J54" s="94">
        <f>VLOOKUP(B54,'[2]Thang 7 2022'!$B$33:$I$120,8,FALSE)</f>
        <v>62.065500320000005</v>
      </c>
      <c r="K54" s="86">
        <f>I54/J54*100</f>
        <v>72.292329174912268</v>
      </c>
    </row>
    <row r="55" spans="1:11" s="33" customFormat="1">
      <c r="A55" s="36">
        <v>23</v>
      </c>
      <c r="B55" s="37" t="s">
        <v>77</v>
      </c>
      <c r="C55" s="30">
        <v>19</v>
      </c>
      <c r="D55" s="31">
        <v>0.97057599999999999</v>
      </c>
      <c r="E55" s="30">
        <v>8</v>
      </c>
      <c r="F55" s="31">
        <v>22.063400000000001</v>
      </c>
      <c r="G55" s="30">
        <v>36</v>
      </c>
      <c r="H55" s="31">
        <v>20.560050069999996</v>
      </c>
      <c r="I55" s="165">
        <f>D55+F55+H55</f>
        <v>43.594026069999998</v>
      </c>
      <c r="J55" s="94">
        <f>VLOOKUP(B55,'[2]Thang 7 2022'!$B$33:$I$120,8,FALSE)</f>
        <v>35.536553390000002</v>
      </c>
      <c r="K55" s="86">
        <f>I55/J55*100</f>
        <v>122.67375958375122</v>
      </c>
    </row>
    <row r="56" spans="1:11" s="33" customFormat="1">
      <c r="A56" s="36">
        <v>24</v>
      </c>
      <c r="B56" s="37" t="s">
        <v>124</v>
      </c>
      <c r="C56" s="30">
        <v>0</v>
      </c>
      <c r="D56" s="31">
        <v>0</v>
      </c>
      <c r="E56" s="30">
        <v>0</v>
      </c>
      <c r="F56" s="31">
        <v>0</v>
      </c>
      <c r="G56" s="30">
        <v>1</v>
      </c>
      <c r="H56" s="31">
        <v>27.941177</v>
      </c>
      <c r="I56" s="165">
        <f>D56+F56+H56</f>
        <v>27.941177</v>
      </c>
      <c r="J56" s="94"/>
      <c r="K56" s="86">
        <v>0</v>
      </c>
    </row>
    <row r="57" spans="1:11" s="33" customFormat="1">
      <c r="A57" s="36">
        <v>25</v>
      </c>
      <c r="B57" s="37" t="s">
        <v>83</v>
      </c>
      <c r="C57" s="30">
        <v>10</v>
      </c>
      <c r="D57" s="31">
        <v>7.1836589999999996</v>
      </c>
      <c r="E57" s="30">
        <v>2</v>
      </c>
      <c r="F57" s="31">
        <v>14.085000000000001</v>
      </c>
      <c r="G57" s="30">
        <v>17</v>
      </c>
      <c r="H57" s="31">
        <v>3.5972910199999997</v>
      </c>
      <c r="I57" s="165">
        <f>D57+F57+H57</f>
        <v>24.86595002</v>
      </c>
      <c r="J57" s="94">
        <f>VLOOKUP(B57,'[2]Thang 7 2022'!$B$33:$I$120,8,FALSE)</f>
        <v>46.793538580000003</v>
      </c>
      <c r="K57" s="86">
        <f>I57/J57*100</f>
        <v>53.1397085464871</v>
      </c>
    </row>
    <row r="58" spans="1:11" s="33" customFormat="1">
      <c r="A58" s="36">
        <v>26</v>
      </c>
      <c r="B58" s="31" t="s">
        <v>89</v>
      </c>
      <c r="C58" s="30">
        <v>11</v>
      </c>
      <c r="D58" s="31">
        <v>12.466294</v>
      </c>
      <c r="E58" s="30">
        <v>5</v>
      </c>
      <c r="F58" s="31">
        <v>6.700806</v>
      </c>
      <c r="G58" s="30">
        <v>5</v>
      </c>
      <c r="H58" s="31">
        <v>1.0194719999999999</v>
      </c>
      <c r="I58" s="165">
        <f>D58+F58+H58</f>
        <v>20.186571999999998</v>
      </c>
      <c r="J58" s="94">
        <f>VLOOKUP(B58,'[2]Thang 7 2022'!$B$33:$I$120,8,FALSE)</f>
        <v>8.7488461600000011</v>
      </c>
      <c r="K58" s="86">
        <f>I58/J58*100</f>
        <v>230.73410631328321</v>
      </c>
    </row>
    <row r="59" spans="1:11" s="33" customFormat="1">
      <c r="A59" s="36">
        <v>27</v>
      </c>
      <c r="B59" s="39" t="s">
        <v>71</v>
      </c>
      <c r="C59" s="30">
        <v>25</v>
      </c>
      <c r="D59" s="31">
        <v>2.585569</v>
      </c>
      <c r="E59" s="30">
        <v>8</v>
      </c>
      <c r="F59" s="31">
        <v>8.5497277500000006</v>
      </c>
      <c r="G59" s="30">
        <v>37</v>
      </c>
      <c r="H59" s="31">
        <v>4.9873505499999995</v>
      </c>
      <c r="I59" s="165">
        <f>D59+F59+H59</f>
        <v>16.122647300000001</v>
      </c>
      <c r="J59" s="94">
        <f>VLOOKUP(B59,'[2]Thang 7 2022'!$B$33:$I$120,8,FALSE)</f>
        <v>144.98153515999999</v>
      </c>
      <c r="K59" s="86">
        <f>I59/J59*100</f>
        <v>11.12048322719664</v>
      </c>
    </row>
    <row r="60" spans="1:11" s="33" customFormat="1">
      <c r="A60" s="36">
        <v>28</v>
      </c>
      <c r="B60" s="39" t="s">
        <v>87</v>
      </c>
      <c r="C60" s="30">
        <v>3</v>
      </c>
      <c r="D60" s="31">
        <v>15</v>
      </c>
      <c r="E60" s="30">
        <v>0</v>
      </c>
      <c r="F60" s="31">
        <v>0</v>
      </c>
      <c r="G60" s="30">
        <v>0</v>
      </c>
      <c r="H60" s="31">
        <v>0</v>
      </c>
      <c r="I60" s="165">
        <f>D60+F60+H60</f>
        <v>15</v>
      </c>
      <c r="J60" s="94">
        <f>VLOOKUP(B60,'[2]Thang 7 2022'!$B$33:$I$120,8,FALSE)</f>
        <v>10.26524</v>
      </c>
      <c r="K60" s="86">
        <f>I60/J60*100</f>
        <v>146.12420167477816</v>
      </c>
    </row>
    <row r="61" spans="1:11" s="33" customFormat="1">
      <c r="A61" s="36">
        <v>29</v>
      </c>
      <c r="B61" s="39" t="s">
        <v>95</v>
      </c>
      <c r="C61" s="30">
        <v>15</v>
      </c>
      <c r="D61" s="31">
        <v>5.4493054599999997</v>
      </c>
      <c r="E61" s="30">
        <v>0</v>
      </c>
      <c r="F61" s="31">
        <v>0</v>
      </c>
      <c r="G61" s="30">
        <v>46</v>
      </c>
      <c r="H61" s="31">
        <v>5.5677102300000012</v>
      </c>
      <c r="I61" s="165">
        <f>D61+F61+H61</f>
        <v>11.017015690000001</v>
      </c>
      <c r="J61" s="94">
        <f>VLOOKUP(B61,'[2]Thang 7 2022'!$B$33:$I$120,8,FALSE)</f>
        <v>2.7192260099999999</v>
      </c>
      <c r="K61" s="86">
        <f>I61/J61*100</f>
        <v>405.15262981027462</v>
      </c>
    </row>
    <row r="62" spans="1:11" s="33" customFormat="1">
      <c r="A62" s="36">
        <v>30</v>
      </c>
      <c r="B62" s="39" t="s">
        <v>269</v>
      </c>
      <c r="C62" s="30">
        <v>0</v>
      </c>
      <c r="D62" s="31">
        <v>0</v>
      </c>
      <c r="E62" s="30">
        <v>0</v>
      </c>
      <c r="F62" s="31">
        <v>0</v>
      </c>
      <c r="G62" s="30">
        <v>1</v>
      </c>
      <c r="H62" s="31">
        <v>10.101756460000001</v>
      </c>
      <c r="I62" s="165">
        <f>D62+F62+H62</f>
        <v>10.101756460000001</v>
      </c>
      <c r="J62" s="94"/>
      <c r="K62" s="86">
        <v>0</v>
      </c>
    </row>
    <row r="63" spans="1:11" s="33" customFormat="1">
      <c r="A63" s="36">
        <v>31</v>
      </c>
      <c r="B63" s="39" t="s">
        <v>99</v>
      </c>
      <c r="C63" s="30">
        <v>0</v>
      </c>
      <c r="D63" s="31">
        <v>0</v>
      </c>
      <c r="E63" s="30">
        <v>0</v>
      </c>
      <c r="F63" s="31">
        <v>0</v>
      </c>
      <c r="G63" s="30">
        <v>38</v>
      </c>
      <c r="H63" s="31">
        <v>9.6108617499999998</v>
      </c>
      <c r="I63" s="165">
        <f>D63+F63+H63</f>
        <v>9.6108617499999998</v>
      </c>
      <c r="J63" s="94">
        <f>VLOOKUP(B63,'[2]Thang 7 2022'!$B$33:$I$120,8,FALSE)</f>
        <v>6.9930021699999996</v>
      </c>
      <c r="K63" s="86">
        <f>I63/J63*100</f>
        <v>137.43541781283332</v>
      </c>
    </row>
    <row r="64" spans="1:11" s="33" customFormat="1">
      <c r="A64" s="36">
        <v>32</v>
      </c>
      <c r="B64" s="39" t="s">
        <v>216</v>
      </c>
      <c r="C64" s="30">
        <v>1</v>
      </c>
      <c r="D64" s="31">
        <v>5</v>
      </c>
      <c r="E64" s="30">
        <v>0</v>
      </c>
      <c r="F64" s="31">
        <v>0</v>
      </c>
      <c r="G64" s="30">
        <v>0</v>
      </c>
      <c r="H64" s="31">
        <v>0</v>
      </c>
      <c r="I64" s="165">
        <f>D64+F64+H64</f>
        <v>5</v>
      </c>
      <c r="J64" s="94"/>
      <c r="K64" s="86">
        <v>0</v>
      </c>
    </row>
    <row r="65" spans="1:11" s="33" customFormat="1">
      <c r="A65" s="36">
        <v>33</v>
      </c>
      <c r="B65" s="39" t="s">
        <v>115</v>
      </c>
      <c r="C65" s="30">
        <v>10</v>
      </c>
      <c r="D65" s="31">
        <v>0.42396085999999999</v>
      </c>
      <c r="E65" s="30">
        <v>4</v>
      </c>
      <c r="F65" s="31">
        <v>3.8684240000000001</v>
      </c>
      <c r="G65" s="30">
        <v>5</v>
      </c>
      <c r="H65" s="31">
        <v>0.43990600000000002</v>
      </c>
      <c r="I65" s="165">
        <f>D65+F65+H65</f>
        <v>4.73229086</v>
      </c>
      <c r="J65" s="94">
        <f>VLOOKUP(B65,'[2]Thang 7 2022'!$B$33:$I$120,8,FALSE)</f>
        <v>14.880498889999998</v>
      </c>
      <c r="K65" s="86">
        <f>I65/J65*100</f>
        <v>31.801963731069506</v>
      </c>
    </row>
    <row r="66" spans="1:11" s="33" customFormat="1">
      <c r="A66" s="36">
        <v>34</v>
      </c>
      <c r="B66" s="39" t="s">
        <v>93</v>
      </c>
      <c r="C66" s="30">
        <v>3</v>
      </c>
      <c r="D66" s="31">
        <v>0.1779</v>
      </c>
      <c r="E66" s="30">
        <v>0</v>
      </c>
      <c r="F66" s="31">
        <v>0</v>
      </c>
      <c r="G66" s="30">
        <v>20</v>
      </c>
      <c r="H66" s="31">
        <v>4.1652310000000003</v>
      </c>
      <c r="I66" s="165">
        <f>D66+F66+H66</f>
        <v>4.3431310000000005</v>
      </c>
      <c r="J66" s="94">
        <f>VLOOKUP(B66,'[2]Thang 7 2022'!$B$33:$I$120,8,FALSE)</f>
        <v>0.60854693000000004</v>
      </c>
      <c r="K66" s="86">
        <f>I66/J66*100</f>
        <v>713.68875363482653</v>
      </c>
    </row>
    <row r="67" spans="1:11" s="33" customFormat="1">
      <c r="A67" s="36">
        <v>35</v>
      </c>
      <c r="B67" s="39" t="s">
        <v>94</v>
      </c>
      <c r="C67" s="30">
        <v>4</v>
      </c>
      <c r="D67" s="31">
        <v>1.8172258100000001</v>
      </c>
      <c r="E67" s="30">
        <v>0</v>
      </c>
      <c r="F67" s="31">
        <v>0</v>
      </c>
      <c r="G67" s="30">
        <v>28</v>
      </c>
      <c r="H67" s="31">
        <v>1.8573927100000001</v>
      </c>
      <c r="I67" s="165">
        <f>D67+F67+H67</f>
        <v>3.6746185200000001</v>
      </c>
      <c r="J67" s="94">
        <f>VLOOKUP(B67,'[2]Thang 7 2022'!$B$33:$I$120,8,FALSE)</f>
        <v>12.429336840000001</v>
      </c>
      <c r="K67" s="86">
        <f>I67/J67*100</f>
        <v>29.564075439442348</v>
      </c>
    </row>
    <row r="68" spans="1:11" s="33" customFormat="1">
      <c r="A68" s="36">
        <v>36</v>
      </c>
      <c r="B68" s="39" t="s">
        <v>230</v>
      </c>
      <c r="C68" s="30">
        <v>1</v>
      </c>
      <c r="D68" s="31">
        <v>3.5</v>
      </c>
      <c r="E68" s="30">
        <v>0</v>
      </c>
      <c r="F68" s="31">
        <v>0</v>
      </c>
      <c r="G68" s="30">
        <v>0</v>
      </c>
      <c r="H68" s="31">
        <v>0</v>
      </c>
      <c r="I68" s="165">
        <f>D68+F68+H68</f>
        <v>3.5</v>
      </c>
      <c r="J68" s="94">
        <f>VLOOKUP(B68,'[2]Thang 7 2022'!$B$33:$I$120,8,FALSE)</f>
        <v>0.8219411875</v>
      </c>
      <c r="K68" s="86">
        <v>2</v>
      </c>
    </row>
    <row r="69" spans="1:11" s="33" customFormat="1">
      <c r="A69" s="36">
        <v>37</v>
      </c>
      <c r="B69" s="39" t="s">
        <v>98</v>
      </c>
      <c r="C69" s="30">
        <v>2</v>
      </c>
      <c r="D69" s="31">
        <v>0.42305999999999999</v>
      </c>
      <c r="E69" s="30">
        <v>0</v>
      </c>
      <c r="F69" s="31">
        <v>0</v>
      </c>
      <c r="G69" s="30">
        <v>6</v>
      </c>
      <c r="H69" s="31">
        <v>2.8838170000000001</v>
      </c>
      <c r="I69" s="165">
        <f>D69+F69+H69</f>
        <v>3.3068770000000001</v>
      </c>
      <c r="J69" s="94">
        <f>VLOOKUP(B69,'[2]Thang 7 2022'!$B$33:$I$120,8,FALSE)</f>
        <v>17.936800000000002</v>
      </c>
      <c r="K69" s="86">
        <f>I69/J69*100</f>
        <v>18.436270683733998</v>
      </c>
    </row>
    <row r="70" spans="1:11" s="33" customFormat="1">
      <c r="A70" s="36">
        <v>38</v>
      </c>
      <c r="B70" s="39" t="s">
        <v>85</v>
      </c>
      <c r="C70" s="30">
        <v>1</v>
      </c>
      <c r="D70" s="31">
        <v>0.2</v>
      </c>
      <c r="E70" s="30">
        <v>1</v>
      </c>
      <c r="F70" s="31">
        <v>0.74360899999999996</v>
      </c>
      <c r="G70" s="30">
        <v>3</v>
      </c>
      <c r="H70" s="31">
        <v>1.4608350000000001</v>
      </c>
      <c r="I70" s="165">
        <f>D70+F70+H70</f>
        <v>2.4044439999999998</v>
      </c>
      <c r="J70" s="94">
        <f>VLOOKUP(B70,'[2]Thang 7 2022'!$B$33:$I$120,8,FALSE)</f>
        <v>6.3802204700000003</v>
      </c>
      <c r="K70" s="86">
        <f>I70/J70*100</f>
        <v>37.685907741053335</v>
      </c>
    </row>
    <row r="71" spans="1:11" s="33" customFormat="1">
      <c r="A71" s="36">
        <v>39</v>
      </c>
      <c r="B71" s="39" t="s">
        <v>80</v>
      </c>
      <c r="C71" s="30">
        <v>0</v>
      </c>
      <c r="D71" s="31">
        <v>0</v>
      </c>
      <c r="E71" s="30">
        <v>0</v>
      </c>
      <c r="F71" s="31">
        <v>0</v>
      </c>
      <c r="G71" s="30">
        <v>1</v>
      </c>
      <c r="H71" s="31">
        <v>2.0611000000000002</v>
      </c>
      <c r="I71" s="165">
        <f>D71+F71+H71</f>
        <v>2.0611000000000002</v>
      </c>
      <c r="J71" s="94"/>
      <c r="K71" s="86">
        <v>0</v>
      </c>
    </row>
    <row r="72" spans="1:11" s="33" customFormat="1">
      <c r="A72" s="36">
        <v>40</v>
      </c>
      <c r="B72" s="39" t="s">
        <v>108</v>
      </c>
      <c r="C72" s="30">
        <v>3</v>
      </c>
      <c r="D72" s="31">
        <v>0.18</v>
      </c>
      <c r="E72" s="30">
        <v>2</v>
      </c>
      <c r="F72" s="31">
        <v>1.4347669999999999</v>
      </c>
      <c r="G72" s="30">
        <v>1</v>
      </c>
      <c r="H72" s="31">
        <v>0.20131060000000001</v>
      </c>
      <c r="I72" s="165">
        <f>D72+F72+H72</f>
        <v>1.8160775999999998</v>
      </c>
      <c r="J72" s="94">
        <f>VLOOKUP(B72,'[2]Thang 7 2022'!$B$33:$I$120,8,FALSE)</f>
        <v>0.76862889000000001</v>
      </c>
      <c r="K72" s="86">
        <f>I72/J72*100</f>
        <v>236.27495968828333</v>
      </c>
    </row>
    <row r="73" spans="1:11" s="33" customFormat="1">
      <c r="A73" s="36">
        <v>41</v>
      </c>
      <c r="B73" s="39" t="s">
        <v>113</v>
      </c>
      <c r="C73" s="30">
        <v>1</v>
      </c>
      <c r="D73" s="31">
        <v>1.6</v>
      </c>
      <c r="E73" s="30">
        <v>0</v>
      </c>
      <c r="F73" s="31">
        <v>0</v>
      </c>
      <c r="G73" s="30">
        <v>0</v>
      </c>
      <c r="H73" s="31">
        <v>0</v>
      </c>
      <c r="I73" s="165">
        <f>D73+F73+H73</f>
        <v>1.6</v>
      </c>
      <c r="J73" s="94">
        <f>VLOOKUP(B73,'[2]Thang 7 2022'!$B$33:$I$120,8,FALSE)</f>
        <v>0.89247500000000002</v>
      </c>
      <c r="K73" s="86">
        <v>1</v>
      </c>
    </row>
    <row r="74" spans="1:11" s="33" customFormat="1">
      <c r="A74" s="36">
        <v>42</v>
      </c>
      <c r="B74" s="39" t="s">
        <v>132</v>
      </c>
      <c r="C74" s="30">
        <v>2</v>
      </c>
      <c r="D74" s="31">
        <v>0.02</v>
      </c>
      <c r="E74" s="30">
        <v>0</v>
      </c>
      <c r="F74" s="31">
        <v>0</v>
      </c>
      <c r="G74" s="30">
        <v>8</v>
      </c>
      <c r="H74" s="31">
        <v>1.5518590000000001</v>
      </c>
      <c r="I74" s="165">
        <f>D74+F74+H74</f>
        <v>1.5718590000000001</v>
      </c>
      <c r="J74" s="94">
        <f>VLOOKUP(B74,'[2]Thang 7 2022'!$B$33:$I$120,8,FALSE)</f>
        <v>0.18698399999999998</v>
      </c>
      <c r="K74" s="86">
        <f>I74/J74*100</f>
        <v>840.63823642664624</v>
      </c>
    </row>
    <row r="75" spans="1:11" s="33" customFormat="1">
      <c r="A75" s="36">
        <v>43</v>
      </c>
      <c r="B75" s="39" t="s">
        <v>118</v>
      </c>
      <c r="C75" s="30">
        <v>2</v>
      </c>
      <c r="D75" s="31">
        <v>0.14000000000000001</v>
      </c>
      <c r="E75" s="30">
        <v>0</v>
      </c>
      <c r="F75" s="31">
        <v>0</v>
      </c>
      <c r="G75" s="30">
        <v>7</v>
      </c>
      <c r="H75" s="31">
        <v>1.22801056</v>
      </c>
      <c r="I75" s="165">
        <f>D75+F75+H75</f>
        <v>1.3680105600000001</v>
      </c>
      <c r="J75" s="94">
        <f>VLOOKUP(B75,'[2]Thang 7 2022'!$B$33:$I$120,8,FALSE)</f>
        <v>0.56700000000000006</v>
      </c>
      <c r="K75" s="86">
        <f>I75/J75*100</f>
        <v>241.27170370370368</v>
      </c>
    </row>
    <row r="76" spans="1:11" s="33" customFormat="1">
      <c r="A76" s="36">
        <v>44</v>
      </c>
      <c r="B76" s="39" t="s">
        <v>112</v>
      </c>
      <c r="C76" s="30">
        <v>1</v>
      </c>
      <c r="D76" s="31">
        <v>0.01</v>
      </c>
      <c r="E76" s="30">
        <v>1</v>
      </c>
      <c r="F76" s="31">
        <v>-4.02E-2</v>
      </c>
      <c r="G76" s="30">
        <v>4</v>
      </c>
      <c r="H76" s="31">
        <v>1.1893309999999999</v>
      </c>
      <c r="I76" s="165">
        <f>D76+F76+H76</f>
        <v>1.1591309999999999</v>
      </c>
      <c r="J76" s="94">
        <f>VLOOKUP(B76,'[2]Thang 7 2022'!$B$33:$I$120,8,FALSE)</f>
        <v>1.2724042799999999</v>
      </c>
      <c r="K76" s="86">
        <f>I76/J76*100</f>
        <v>91.097697345060809</v>
      </c>
    </row>
    <row r="77" spans="1:11" s="33" customFormat="1">
      <c r="A77" s="36">
        <v>45</v>
      </c>
      <c r="B77" s="39" t="s">
        <v>212</v>
      </c>
      <c r="C77" s="30">
        <v>2</v>
      </c>
      <c r="D77" s="31">
        <v>7.7399999999999997E-2</v>
      </c>
      <c r="E77" s="30">
        <v>2</v>
      </c>
      <c r="F77" s="31">
        <v>0.67398000000000002</v>
      </c>
      <c r="G77" s="30">
        <v>3</v>
      </c>
      <c r="H77" s="31">
        <v>0.26950299999999999</v>
      </c>
      <c r="I77" s="165">
        <f>D77+F77+H77</f>
        <v>1.020883</v>
      </c>
      <c r="J77" s="94">
        <f>VLOOKUP(B77,'[2]Thang 7 2022'!$B$33:$I$120,8,FALSE)</f>
        <v>5.0376589999999999E-2</v>
      </c>
      <c r="K77" s="86">
        <f>I77/J77*100</f>
        <v>2026.5027863140399</v>
      </c>
    </row>
    <row r="78" spans="1:11" s="33" customFormat="1">
      <c r="A78" s="36">
        <v>46</v>
      </c>
      <c r="B78" s="123" t="s">
        <v>91</v>
      </c>
      <c r="C78" s="30">
        <v>6</v>
      </c>
      <c r="D78" s="31">
        <v>0.72619999999999996</v>
      </c>
      <c r="E78" s="30">
        <v>0</v>
      </c>
      <c r="F78" s="31">
        <v>0</v>
      </c>
      <c r="G78" s="30">
        <v>1</v>
      </c>
      <c r="H78" s="31">
        <v>2.1100000000000001E-2</v>
      </c>
      <c r="I78" s="165">
        <f>D78+F78+H78</f>
        <v>0.74729999999999996</v>
      </c>
      <c r="J78" s="94">
        <f>VLOOKUP(B78,'[2]Thang 7 2022'!$B$33:$I$120,8,FALSE)</f>
        <v>0.15508551000000001</v>
      </c>
      <c r="K78" s="86">
        <v>0</v>
      </c>
    </row>
    <row r="79" spans="1:11" s="33" customFormat="1">
      <c r="A79" s="36">
        <v>47</v>
      </c>
      <c r="B79" s="39" t="s">
        <v>125</v>
      </c>
      <c r="C79" s="30">
        <v>1</v>
      </c>
      <c r="D79" s="31">
        <v>3.0000000000000001E-3</v>
      </c>
      <c r="E79" s="30">
        <v>0</v>
      </c>
      <c r="F79" s="31">
        <v>0</v>
      </c>
      <c r="G79" s="30">
        <v>3</v>
      </c>
      <c r="H79" s="31">
        <v>0.72619999999999996</v>
      </c>
      <c r="I79" s="165">
        <f>D79+F79+H79</f>
        <v>0.72919999999999996</v>
      </c>
      <c r="J79" s="94">
        <f>VLOOKUP(B79,'[2]Thang 7 2022'!$B$33:$I$120,8,FALSE)</f>
        <v>2.4030150390624998E-2</v>
      </c>
      <c r="K79" s="86">
        <f>I79/J79*100</f>
        <v>3034.521166727639</v>
      </c>
    </row>
    <row r="80" spans="1:11" s="33" customFormat="1">
      <c r="A80" s="36">
        <v>48</v>
      </c>
      <c r="B80" s="39" t="s">
        <v>96</v>
      </c>
      <c r="C80" s="30">
        <v>0</v>
      </c>
      <c r="D80" s="31">
        <v>0</v>
      </c>
      <c r="E80" s="30">
        <v>3</v>
      </c>
      <c r="F80" s="31">
        <v>0.48968021875000001</v>
      </c>
      <c r="G80" s="30">
        <v>5</v>
      </c>
      <c r="H80" s="31">
        <v>0.23806130000000003</v>
      </c>
      <c r="I80" s="165">
        <f>D80+F80+H80</f>
        <v>0.72774151875000004</v>
      </c>
      <c r="J80" s="94">
        <f>VLOOKUP(B80,'[2]Thang 7 2022'!$B$33:$I$120,8,FALSE)</f>
        <v>1.20663633</v>
      </c>
      <c r="K80" s="86">
        <f>I80/J80*100</f>
        <v>60.31158690124969</v>
      </c>
    </row>
    <row r="81" spans="1:11" s="33" customFormat="1">
      <c r="A81" s="36">
        <v>49</v>
      </c>
      <c r="B81" s="39" t="s">
        <v>105</v>
      </c>
      <c r="C81" s="30">
        <v>5</v>
      </c>
      <c r="D81" s="31">
        <v>0.46704875000000001</v>
      </c>
      <c r="E81" s="30">
        <v>1</v>
      </c>
      <c r="F81" s="31">
        <v>1.702E-3</v>
      </c>
      <c r="G81" s="30">
        <v>5</v>
      </c>
      <c r="H81" s="31">
        <v>0.16227127999999999</v>
      </c>
      <c r="I81" s="165">
        <f>D81+F81+H81</f>
        <v>0.63102203000000001</v>
      </c>
      <c r="J81" s="94">
        <f>VLOOKUP(B81,'[2]Thang 7 2022'!$B$33:$I$120,8,FALSE)</f>
        <v>1.1929348</v>
      </c>
      <c r="K81" s="86">
        <f>I81/J81*100</f>
        <v>52.896606755038079</v>
      </c>
    </row>
    <row r="82" spans="1:11" s="33" customFormat="1">
      <c r="A82" s="36">
        <v>50</v>
      </c>
      <c r="B82" s="81" t="s">
        <v>141</v>
      </c>
      <c r="C82" s="30">
        <v>0</v>
      </c>
      <c r="D82" s="31">
        <v>0</v>
      </c>
      <c r="E82" s="30">
        <v>0</v>
      </c>
      <c r="F82" s="31">
        <v>0</v>
      </c>
      <c r="G82" s="30">
        <v>1</v>
      </c>
      <c r="H82" s="31">
        <v>0.55457900000000004</v>
      </c>
      <c r="I82" s="165">
        <f>D82+F82+H82</f>
        <v>0.55457900000000004</v>
      </c>
      <c r="J82" s="94"/>
      <c r="K82" s="86">
        <v>0</v>
      </c>
    </row>
    <row r="83" spans="1:11" s="33" customFormat="1">
      <c r="A83" s="36">
        <v>51</v>
      </c>
      <c r="B83" s="39" t="s">
        <v>241</v>
      </c>
      <c r="C83" s="30">
        <v>1</v>
      </c>
      <c r="D83" s="31">
        <v>0.1271186</v>
      </c>
      <c r="E83" s="30">
        <v>0</v>
      </c>
      <c r="F83" s="31">
        <v>0</v>
      </c>
      <c r="G83" s="30">
        <v>1</v>
      </c>
      <c r="H83" s="31">
        <v>0.42399999999999999</v>
      </c>
      <c r="I83" s="165">
        <f>D83+F83+H83</f>
        <v>0.55111860000000001</v>
      </c>
      <c r="J83" s="94">
        <f>VLOOKUP(B83,'[2]Thang 7 2022'!$B$33:$I$120,8,FALSE)</f>
        <v>0.09</v>
      </c>
      <c r="K83" s="86">
        <f>I83/J83*100</f>
        <v>612.35400000000004</v>
      </c>
    </row>
    <row r="84" spans="1:11" s="33" customFormat="1">
      <c r="A84" s="36">
        <v>52</v>
      </c>
      <c r="B84" s="39" t="s">
        <v>110</v>
      </c>
      <c r="C84" s="30">
        <v>0</v>
      </c>
      <c r="D84" s="31">
        <v>0</v>
      </c>
      <c r="E84" s="30">
        <v>1</v>
      </c>
      <c r="F84" s="31">
        <v>0.08</v>
      </c>
      <c r="G84" s="30">
        <v>2</v>
      </c>
      <c r="H84" s="31">
        <v>0.44120469000000001</v>
      </c>
      <c r="I84" s="165">
        <f>D84+F84+H84</f>
        <v>0.52120469000000003</v>
      </c>
      <c r="J84" s="94">
        <f>VLOOKUP(B84,'[2]Thang 7 2022'!$B$33:$I$120,8,FALSE)</f>
        <v>1.2696520950000001</v>
      </c>
      <c r="K84" s="86">
        <f>I84/J84*100</f>
        <v>41.050984915674874</v>
      </c>
    </row>
    <row r="85" spans="1:11" s="33" customFormat="1">
      <c r="A85" s="36">
        <v>53</v>
      </c>
      <c r="B85" s="39" t="s">
        <v>127</v>
      </c>
      <c r="C85" s="30">
        <v>0</v>
      </c>
      <c r="D85" s="31">
        <v>0</v>
      </c>
      <c r="E85" s="30">
        <v>0</v>
      </c>
      <c r="F85" s="31">
        <v>0</v>
      </c>
      <c r="G85" s="30">
        <v>3</v>
      </c>
      <c r="H85" s="31">
        <v>0.48923282000000001</v>
      </c>
      <c r="I85" s="165">
        <f>D85+F85+H85</f>
        <v>0.48923282000000001</v>
      </c>
      <c r="J85" s="94">
        <f>VLOOKUP(B85,'[2]Thang 7 2022'!$B$33:$I$120,8,FALSE)</f>
        <v>0.41023540000000003</v>
      </c>
      <c r="K85" s="86">
        <f>I85/J85*100</f>
        <v>119.25660730400156</v>
      </c>
    </row>
    <row r="86" spans="1:11" s="33" customFormat="1">
      <c r="A86" s="36">
        <v>54</v>
      </c>
      <c r="B86" s="39" t="s">
        <v>247</v>
      </c>
      <c r="C86" s="30">
        <v>1</v>
      </c>
      <c r="D86" s="31">
        <v>0.01</v>
      </c>
      <c r="E86" s="30">
        <v>0</v>
      </c>
      <c r="F86" s="31">
        <v>0</v>
      </c>
      <c r="G86" s="30">
        <v>3</v>
      </c>
      <c r="H86" s="31">
        <v>0.34867700000000001</v>
      </c>
      <c r="I86" s="165">
        <f>D86+F86+H86</f>
        <v>0.35867700000000002</v>
      </c>
      <c r="J86" s="94">
        <f>VLOOKUP(B86,'[2]Thang 7 2022'!$B$33:$I$120,8,FALSE)</f>
        <v>8.6999999999999994E-2</v>
      </c>
      <c r="K86" s="86">
        <f>I86/J86*100</f>
        <v>412.27241379310351</v>
      </c>
    </row>
    <row r="87" spans="1:11" s="33" customFormat="1">
      <c r="A87" s="36">
        <v>55</v>
      </c>
      <c r="B87" s="39" t="s">
        <v>106</v>
      </c>
      <c r="C87" s="30">
        <v>1</v>
      </c>
      <c r="D87" s="31">
        <v>0.02</v>
      </c>
      <c r="E87" s="30">
        <v>0</v>
      </c>
      <c r="F87" s="31">
        <v>0</v>
      </c>
      <c r="G87" s="30">
        <v>1</v>
      </c>
      <c r="H87" s="31">
        <v>0.30906</v>
      </c>
      <c r="I87" s="165">
        <f>D87+F87+H87</f>
        <v>0.32906000000000002</v>
      </c>
      <c r="J87" s="94">
        <f>VLOOKUP(B87,'[2]Thang 7 2022'!$B$33:$I$120,8,FALSE)</f>
        <v>0.69575500000000001</v>
      </c>
      <c r="K87" s="86">
        <v>0</v>
      </c>
    </row>
    <row r="88" spans="1:11" s="33" customFormat="1">
      <c r="A88" s="36">
        <v>56</v>
      </c>
      <c r="B88" s="39" t="s">
        <v>144</v>
      </c>
      <c r="C88" s="30">
        <v>1</v>
      </c>
      <c r="D88" s="31">
        <v>4.2999999999999997E-2</v>
      </c>
      <c r="E88" s="30">
        <v>0</v>
      </c>
      <c r="F88" s="31">
        <v>0</v>
      </c>
      <c r="G88" s="30">
        <v>1</v>
      </c>
      <c r="H88" s="31">
        <v>0.28581107</v>
      </c>
      <c r="I88" s="165">
        <f>D88+F88+H88</f>
        <v>0.32881106999999998</v>
      </c>
      <c r="J88" s="94">
        <f>VLOOKUP(B88,'[2]Thang 7 2022'!$B$33:$I$120,8,FALSE)</f>
        <v>0.13477700000000001</v>
      </c>
      <c r="K88" s="86">
        <f>I88/J88*100</f>
        <v>243.96675248744216</v>
      </c>
    </row>
    <row r="89" spans="1:11" s="33" customFormat="1">
      <c r="A89" s="36">
        <v>57</v>
      </c>
      <c r="B89" s="39" t="s">
        <v>130</v>
      </c>
      <c r="C89" s="30">
        <v>2</v>
      </c>
      <c r="D89" s="31">
        <v>4.6795000000000003E-2</v>
      </c>
      <c r="E89" s="30">
        <v>0</v>
      </c>
      <c r="F89" s="31">
        <v>0</v>
      </c>
      <c r="G89" s="30">
        <v>1</v>
      </c>
      <c r="H89" s="31">
        <v>0.26086999999999999</v>
      </c>
      <c r="I89" s="165">
        <f>D89+F89+H89</f>
        <v>0.30766499999999997</v>
      </c>
      <c r="J89" s="94"/>
      <c r="K89" s="86">
        <v>0</v>
      </c>
    </row>
    <row r="90" spans="1:11" s="33" customFormat="1">
      <c r="A90" s="36">
        <v>58</v>
      </c>
      <c r="B90" s="39" t="s">
        <v>210</v>
      </c>
      <c r="C90" s="30">
        <v>1</v>
      </c>
      <c r="D90" s="31">
        <v>0.3</v>
      </c>
      <c r="E90" s="30">
        <v>0</v>
      </c>
      <c r="F90" s="31">
        <v>0</v>
      </c>
      <c r="G90" s="30">
        <v>0</v>
      </c>
      <c r="H90" s="31">
        <v>0</v>
      </c>
      <c r="I90" s="165">
        <f>D90+F90+H90</f>
        <v>0.3</v>
      </c>
      <c r="J90" s="94">
        <f>VLOOKUP(B90,'[2]Thang 7 2022'!$B$33:$I$120,8,FALSE)</f>
        <v>6.5489999999999995</v>
      </c>
      <c r="K90" s="86">
        <f>I90/J90*100</f>
        <v>4.5808520384791569</v>
      </c>
    </row>
    <row r="91" spans="1:11" s="33" customFormat="1">
      <c r="A91" s="36">
        <v>59</v>
      </c>
      <c r="B91" s="39" t="s">
        <v>140</v>
      </c>
      <c r="C91" s="30">
        <v>0</v>
      </c>
      <c r="D91" s="31">
        <v>0</v>
      </c>
      <c r="E91" s="30">
        <v>0</v>
      </c>
      <c r="F91" s="31">
        <v>0</v>
      </c>
      <c r="G91" s="30">
        <v>1</v>
      </c>
      <c r="H91" s="31">
        <v>0.297871</v>
      </c>
      <c r="I91" s="165">
        <f>D91+F91+H91</f>
        <v>0.297871</v>
      </c>
      <c r="J91" s="94">
        <f>VLOOKUP(B91,'[2]Thang 7 2022'!$B$33:$I$120,8,FALSE)</f>
        <v>4.9500000000000004E-3</v>
      </c>
      <c r="K91" s="86">
        <v>0</v>
      </c>
    </row>
    <row r="92" spans="1:11" s="33" customFormat="1">
      <c r="A92" s="36">
        <v>60</v>
      </c>
      <c r="B92" s="39" t="s">
        <v>223</v>
      </c>
      <c r="C92" s="30">
        <v>0</v>
      </c>
      <c r="D92" s="31">
        <v>0</v>
      </c>
      <c r="E92" s="30">
        <v>0</v>
      </c>
      <c r="F92" s="31">
        <v>0</v>
      </c>
      <c r="G92" s="30">
        <v>1</v>
      </c>
      <c r="H92" s="31">
        <v>0.26433600000000002</v>
      </c>
      <c r="I92" s="165">
        <f>D92+F92+H92</f>
        <v>0.26433600000000002</v>
      </c>
      <c r="J92" s="94"/>
      <c r="K92" s="86">
        <v>0</v>
      </c>
    </row>
    <row r="93" spans="1:11" s="33" customFormat="1">
      <c r="A93" s="36">
        <v>61</v>
      </c>
      <c r="B93" s="39" t="s">
        <v>229</v>
      </c>
      <c r="C93" s="30">
        <v>0</v>
      </c>
      <c r="D93" s="31">
        <v>0</v>
      </c>
      <c r="E93" s="30">
        <v>0</v>
      </c>
      <c r="F93" s="31">
        <v>0</v>
      </c>
      <c r="G93" s="30">
        <v>2</v>
      </c>
      <c r="H93" s="31">
        <v>0.25366</v>
      </c>
      <c r="I93" s="165">
        <f>D93+F93+H93</f>
        <v>0.25366</v>
      </c>
      <c r="J93" s="94">
        <f>VLOOKUP(B93,'[2]Thang 7 2022'!$B$33:$I$120,8,FALSE)</f>
        <v>0.90464500000000003</v>
      </c>
      <c r="K93" s="86">
        <v>0</v>
      </c>
    </row>
    <row r="94" spans="1:11" s="33" customFormat="1">
      <c r="A94" s="36">
        <v>62</v>
      </c>
      <c r="B94" s="39" t="s">
        <v>104</v>
      </c>
      <c r="C94" s="30">
        <v>0</v>
      </c>
      <c r="D94" s="31">
        <v>0</v>
      </c>
      <c r="E94" s="30">
        <v>0</v>
      </c>
      <c r="F94" s="31">
        <v>0</v>
      </c>
      <c r="G94" s="30">
        <v>1</v>
      </c>
      <c r="H94" s="31">
        <v>0.25151373999999999</v>
      </c>
      <c r="I94" s="165">
        <f>D94+F94+H94</f>
        <v>0.25151373999999999</v>
      </c>
      <c r="J94" s="94"/>
      <c r="K94" s="86">
        <v>0</v>
      </c>
    </row>
    <row r="95" spans="1:11" s="33" customFormat="1">
      <c r="A95" s="36">
        <v>63</v>
      </c>
      <c r="B95" s="39" t="s">
        <v>90</v>
      </c>
      <c r="C95" s="30">
        <v>0</v>
      </c>
      <c r="D95" s="31">
        <v>0</v>
      </c>
      <c r="E95" s="30">
        <v>0</v>
      </c>
      <c r="F95" s="31">
        <v>0</v>
      </c>
      <c r="G95" s="30">
        <v>3</v>
      </c>
      <c r="H95" s="31">
        <v>0.21137085999999999</v>
      </c>
      <c r="I95" s="165">
        <f>D95+F95+H95</f>
        <v>0.21137085999999999</v>
      </c>
      <c r="J95" s="94">
        <f>VLOOKUP(B95,'[2]Thang 7 2022'!$B$33:$I$120,8,FALSE)</f>
        <v>0.43258208000000004</v>
      </c>
      <c r="K95" s="86">
        <v>0</v>
      </c>
    </row>
    <row r="96" spans="1:11" s="33" customFormat="1">
      <c r="A96" s="36">
        <v>64</v>
      </c>
      <c r="B96" s="39" t="s">
        <v>253</v>
      </c>
      <c r="C96" s="30">
        <v>0</v>
      </c>
      <c r="D96" s="31">
        <v>0</v>
      </c>
      <c r="E96" s="30">
        <v>0</v>
      </c>
      <c r="F96" s="31">
        <v>0</v>
      </c>
      <c r="G96" s="30">
        <v>2</v>
      </c>
      <c r="H96" s="31">
        <v>0.20063500000000001</v>
      </c>
      <c r="I96" s="165">
        <f>D96+F96+H96</f>
        <v>0.20063500000000001</v>
      </c>
      <c r="J96" s="94">
        <f>VLOOKUP(B96,'[2]Thang 7 2022'!$B$33:$I$120,8,FALSE)</f>
        <v>0.444247</v>
      </c>
      <c r="K96" s="86">
        <f>I96/J96*100</f>
        <v>45.162938635488821</v>
      </c>
    </row>
    <row r="97" spans="1:11" s="33" customFormat="1">
      <c r="A97" s="36">
        <v>65</v>
      </c>
      <c r="B97" s="39" t="s">
        <v>139</v>
      </c>
      <c r="C97" s="30">
        <v>0</v>
      </c>
      <c r="D97" s="31">
        <v>0</v>
      </c>
      <c r="E97" s="30">
        <v>0</v>
      </c>
      <c r="F97" s="31">
        <v>0</v>
      </c>
      <c r="G97" s="30">
        <v>1</v>
      </c>
      <c r="H97" s="31">
        <v>0.2</v>
      </c>
      <c r="I97" s="165">
        <f>D97+F97+H97</f>
        <v>0.2</v>
      </c>
      <c r="J97" s="94">
        <f>VLOOKUP(B97,'[2]Thang 7 2022'!$B$33:$I$120,8,FALSE)</f>
        <v>1.5634840000000001E-2</v>
      </c>
      <c r="K97" s="86">
        <v>3</v>
      </c>
    </row>
    <row r="98" spans="1:11" s="33" customFormat="1">
      <c r="A98" s="36">
        <v>66</v>
      </c>
      <c r="B98" s="39" t="s">
        <v>116</v>
      </c>
      <c r="C98" s="30">
        <v>1</v>
      </c>
      <c r="D98" s="31">
        <v>0.03</v>
      </c>
      <c r="E98" s="30">
        <v>0</v>
      </c>
      <c r="F98" s="31">
        <v>0</v>
      </c>
      <c r="G98" s="30">
        <v>2</v>
      </c>
      <c r="H98" s="31">
        <v>0.14612923999999999</v>
      </c>
      <c r="I98" s="165">
        <f>D98+F98+H98</f>
        <v>0.17612923999999999</v>
      </c>
      <c r="J98" s="94">
        <f>VLOOKUP(B98,'[2]Thang 7 2022'!$B$33:$I$120,8,FALSE)</f>
        <v>0.41652087999999998</v>
      </c>
      <c r="K98" s="86">
        <v>0</v>
      </c>
    </row>
    <row r="99" spans="1:11" s="33" customFormat="1">
      <c r="A99" s="36">
        <v>67</v>
      </c>
      <c r="B99" s="39" t="s">
        <v>122</v>
      </c>
      <c r="C99" s="30">
        <v>0</v>
      </c>
      <c r="D99" s="31">
        <v>0</v>
      </c>
      <c r="E99" s="30">
        <v>0</v>
      </c>
      <c r="F99" s="31">
        <v>0</v>
      </c>
      <c r="G99" s="30">
        <v>1</v>
      </c>
      <c r="H99" s="31">
        <v>0.17167399999999999</v>
      </c>
      <c r="I99" s="165">
        <f>D99+F99+H99</f>
        <v>0.17167399999999999</v>
      </c>
      <c r="J99" s="94">
        <f>VLOOKUP(B99,'[2]Thang 7 2022'!$B$33:$I$120,8,FALSE)</f>
        <v>4.3499999999999997E-2</v>
      </c>
      <c r="K99" s="86">
        <f>I99/J99*100</f>
        <v>394.65287356321841</v>
      </c>
    </row>
    <row r="100" spans="1:11" s="33" customFormat="1">
      <c r="A100" s="36">
        <v>68</v>
      </c>
      <c r="B100" s="39" t="s">
        <v>311</v>
      </c>
      <c r="C100" s="30">
        <v>0</v>
      </c>
      <c r="D100" s="31">
        <v>0</v>
      </c>
      <c r="E100" s="30">
        <v>0</v>
      </c>
      <c r="F100" s="31">
        <v>0</v>
      </c>
      <c r="G100" s="30">
        <v>1</v>
      </c>
      <c r="H100" s="31">
        <v>0.169348</v>
      </c>
      <c r="I100" s="165">
        <f>D100+F100+H100</f>
        <v>0.169348</v>
      </c>
      <c r="J100" s="94"/>
      <c r="K100" s="86">
        <v>0</v>
      </c>
    </row>
    <row r="101" spans="1:11" s="33" customFormat="1">
      <c r="A101" s="36">
        <v>69</v>
      </c>
      <c r="B101" s="39" t="s">
        <v>275</v>
      </c>
      <c r="C101" s="30">
        <v>0</v>
      </c>
      <c r="D101" s="31">
        <v>0</v>
      </c>
      <c r="E101" s="30">
        <v>0</v>
      </c>
      <c r="F101" s="31">
        <v>0</v>
      </c>
      <c r="G101" s="30">
        <v>1</v>
      </c>
      <c r="H101" s="31">
        <v>0.168492</v>
      </c>
      <c r="I101" s="165">
        <f>D101+F101+H101</f>
        <v>0.168492</v>
      </c>
      <c r="J101" s="94">
        <f>VLOOKUP(B101,'[2]Thang 7 2022'!$B$33:$I$120,8,FALSE)</f>
        <v>0.13035861000000001</v>
      </c>
      <c r="K101" s="86">
        <v>0</v>
      </c>
    </row>
    <row r="102" spans="1:11" s="33" customFormat="1">
      <c r="A102" s="36">
        <v>70</v>
      </c>
      <c r="B102" s="39" t="s">
        <v>282</v>
      </c>
      <c r="C102" s="30">
        <v>0</v>
      </c>
      <c r="D102" s="31">
        <v>0</v>
      </c>
      <c r="E102" s="30">
        <v>0</v>
      </c>
      <c r="F102" s="31">
        <v>0</v>
      </c>
      <c r="G102" s="30">
        <v>1</v>
      </c>
      <c r="H102" s="31">
        <v>0.152173</v>
      </c>
      <c r="I102" s="165">
        <f>D102+F102+H102</f>
        <v>0.152173</v>
      </c>
      <c r="J102" s="94">
        <f>VLOOKUP(B102,'[2]Thang 7 2022'!$B$33:$I$120,8,FALSE)</f>
        <v>0.68630899999999995</v>
      </c>
      <c r="K102" s="86">
        <f>I102/J102*100</f>
        <v>22.172665665174144</v>
      </c>
    </row>
    <row r="103" spans="1:11" s="33" customFormat="1">
      <c r="A103" s="36">
        <v>71</v>
      </c>
      <c r="B103" s="39" t="s">
        <v>227</v>
      </c>
      <c r="C103" s="30">
        <v>0</v>
      </c>
      <c r="D103" s="31">
        <v>0</v>
      </c>
      <c r="E103" s="30">
        <v>0</v>
      </c>
      <c r="F103" s="31">
        <v>0</v>
      </c>
      <c r="G103" s="30">
        <v>2</v>
      </c>
      <c r="H103" s="31">
        <v>0.15023626999999998</v>
      </c>
      <c r="I103" s="165">
        <f>D103+F103+H103</f>
        <v>0.15023626999999998</v>
      </c>
      <c r="J103" s="94"/>
      <c r="K103" s="86">
        <v>0</v>
      </c>
    </row>
    <row r="104" spans="1:11" s="33" customFormat="1">
      <c r="A104" s="36">
        <v>72</v>
      </c>
      <c r="B104" s="39" t="s">
        <v>310</v>
      </c>
      <c r="C104" s="30">
        <v>0</v>
      </c>
      <c r="D104" s="31">
        <v>0</v>
      </c>
      <c r="E104" s="30">
        <v>0</v>
      </c>
      <c r="F104" s="31">
        <v>0</v>
      </c>
      <c r="G104" s="30">
        <v>1</v>
      </c>
      <c r="H104" s="31">
        <v>0.14926800000000001</v>
      </c>
      <c r="I104" s="165">
        <f>D104+F104+H104</f>
        <v>0.14926800000000001</v>
      </c>
      <c r="J104" s="94">
        <f>VLOOKUP(B104,'[2]Thang 7 2022'!$B$33:$I$120,8,FALSE)</f>
        <v>0.13900000000000001</v>
      </c>
      <c r="K104" s="86">
        <v>0</v>
      </c>
    </row>
    <row r="105" spans="1:11" s="33" customFormat="1">
      <c r="A105" s="36">
        <v>73</v>
      </c>
      <c r="B105" s="39" t="s">
        <v>135</v>
      </c>
      <c r="C105" s="30">
        <v>0</v>
      </c>
      <c r="D105" s="31">
        <v>0</v>
      </c>
      <c r="E105" s="30">
        <v>0</v>
      </c>
      <c r="F105" s="31">
        <v>0</v>
      </c>
      <c r="G105" s="30">
        <v>1</v>
      </c>
      <c r="H105" s="31">
        <v>0.13958999999999999</v>
      </c>
      <c r="I105" s="165">
        <f>D105+F105+H105</f>
        <v>0.13958999999999999</v>
      </c>
      <c r="J105" s="94"/>
      <c r="K105" s="86">
        <v>0</v>
      </c>
    </row>
    <row r="106" spans="1:11" s="33" customFormat="1">
      <c r="A106" s="36">
        <v>74</v>
      </c>
      <c r="B106" s="39" t="s">
        <v>121</v>
      </c>
      <c r="C106" s="30">
        <v>1</v>
      </c>
      <c r="D106" s="31">
        <v>0.12698000000000001</v>
      </c>
      <c r="E106" s="30">
        <v>0</v>
      </c>
      <c r="F106" s="31">
        <v>0</v>
      </c>
      <c r="G106" s="30">
        <v>0</v>
      </c>
      <c r="H106" s="31">
        <v>0</v>
      </c>
      <c r="I106" s="165">
        <f>D106+F106+H106</f>
        <v>0.12698000000000001</v>
      </c>
      <c r="J106" s="94">
        <f>VLOOKUP(B106,'[2]Thang 7 2022'!$B$33:$I$120,8,FALSE)</f>
        <v>0.40278199999999997</v>
      </c>
      <c r="K106" s="86">
        <f>I106/J106*100</f>
        <v>31.52573848881033</v>
      </c>
    </row>
    <row r="107" spans="1:11" s="33" customFormat="1">
      <c r="A107" s="36">
        <v>75</v>
      </c>
      <c r="B107" s="39" t="s">
        <v>312</v>
      </c>
      <c r="C107" s="30">
        <v>0</v>
      </c>
      <c r="D107" s="31">
        <v>0</v>
      </c>
      <c r="E107" s="30">
        <v>0</v>
      </c>
      <c r="F107" s="31">
        <v>0</v>
      </c>
      <c r="G107" s="30">
        <v>1</v>
      </c>
      <c r="H107" s="31">
        <v>0.12679599999999999</v>
      </c>
      <c r="I107" s="165">
        <f>D107+F107+H107</f>
        <v>0.12679599999999999</v>
      </c>
      <c r="J107" s="94"/>
      <c r="K107" s="86">
        <v>4</v>
      </c>
    </row>
    <row r="108" spans="1:11" s="33" customFormat="1">
      <c r="A108" s="36">
        <v>76</v>
      </c>
      <c r="B108" s="39" t="s">
        <v>120</v>
      </c>
      <c r="C108" s="30">
        <v>3</v>
      </c>
      <c r="D108" s="31">
        <v>3.058E-2</v>
      </c>
      <c r="E108" s="30">
        <v>0</v>
      </c>
      <c r="F108" s="31">
        <v>0</v>
      </c>
      <c r="G108" s="30">
        <v>2</v>
      </c>
      <c r="H108" s="31">
        <v>8.7977E-2</v>
      </c>
      <c r="I108" s="165">
        <f>D108+F108+H108</f>
        <v>0.118557</v>
      </c>
      <c r="J108" s="94">
        <f>VLOOKUP(B108,'[2]Thang 7 2022'!$B$33:$I$120,8,FALSE)</f>
        <v>15.971676199999999</v>
      </c>
      <c r="K108" s="86">
        <f>I108/J108*100</f>
        <v>0.74229528895658425</v>
      </c>
    </row>
    <row r="109" spans="1:11" s="33" customFormat="1">
      <c r="A109" s="36">
        <v>77</v>
      </c>
      <c r="B109" s="39" t="s">
        <v>123</v>
      </c>
      <c r="C109" s="30">
        <v>0</v>
      </c>
      <c r="D109" s="31">
        <v>0</v>
      </c>
      <c r="E109" s="30">
        <v>0</v>
      </c>
      <c r="F109" s="31">
        <v>0</v>
      </c>
      <c r="G109" s="30">
        <v>1</v>
      </c>
      <c r="H109" s="31">
        <v>0.106655</v>
      </c>
      <c r="I109" s="165">
        <f>D109+F109+H109</f>
        <v>0.106655</v>
      </c>
      <c r="J109" s="94">
        <f>VLOOKUP(B109,'[2]Thang 7 2022'!$B$33:$I$120,8,FALSE)</f>
        <v>0.20872085000000001</v>
      </c>
      <c r="K109" s="86">
        <v>0</v>
      </c>
    </row>
    <row r="110" spans="1:11" s="33" customFormat="1">
      <c r="A110" s="36">
        <v>78</v>
      </c>
      <c r="B110" s="39" t="s">
        <v>290</v>
      </c>
      <c r="C110" s="30">
        <v>1</v>
      </c>
      <c r="D110" s="31">
        <v>0.01</v>
      </c>
      <c r="E110" s="30">
        <v>0</v>
      </c>
      <c r="F110" s="31">
        <v>0</v>
      </c>
      <c r="G110" s="30">
        <v>1</v>
      </c>
      <c r="H110" s="31">
        <v>8.0696000000000004E-2</v>
      </c>
      <c r="I110" s="165">
        <f>D110+F110+H110</f>
        <v>9.0695999999999999E-2</v>
      </c>
      <c r="J110" s="94">
        <f>VLOOKUP(B110,'[2]Thang 7 2022'!$B$33:$I$120,8,FALSE)</f>
        <v>0.36241800000000002</v>
      </c>
      <c r="K110" s="86">
        <f>I110/J110*100</f>
        <v>25.025247090376308</v>
      </c>
    </row>
    <row r="111" spans="1:11" s="33" customFormat="1">
      <c r="A111" s="36">
        <v>79</v>
      </c>
      <c r="B111" s="39" t="s">
        <v>136</v>
      </c>
      <c r="C111" s="30">
        <v>0</v>
      </c>
      <c r="D111" s="31">
        <v>0</v>
      </c>
      <c r="E111" s="30">
        <v>0</v>
      </c>
      <c r="F111" s="31">
        <v>0</v>
      </c>
      <c r="G111" s="30">
        <v>2</v>
      </c>
      <c r="H111" s="31">
        <v>6.7290950000000002E-2</v>
      </c>
      <c r="I111" s="165">
        <f>D111+F111+H111</f>
        <v>6.7290950000000002E-2</v>
      </c>
      <c r="J111" s="94"/>
      <c r="K111" s="86">
        <v>0</v>
      </c>
    </row>
    <row r="112" spans="1:11" s="33" customFormat="1">
      <c r="A112" s="36">
        <v>80</v>
      </c>
      <c r="B112" s="39" t="s">
        <v>243</v>
      </c>
      <c r="C112" s="30">
        <v>0</v>
      </c>
      <c r="D112" s="31">
        <v>0</v>
      </c>
      <c r="E112" s="30">
        <v>0</v>
      </c>
      <c r="F112" s="31">
        <v>0</v>
      </c>
      <c r="G112" s="30">
        <v>1</v>
      </c>
      <c r="H112" s="31">
        <v>6.4557000000000003E-2</v>
      </c>
      <c r="I112" s="165">
        <f>D112+F112+H112</f>
        <v>6.4557000000000003E-2</v>
      </c>
      <c r="J112" s="94">
        <f>VLOOKUP(B112,'[2]Thang 7 2022'!$B$33:$I$120,8,FALSE)</f>
        <v>0.30320094000000003</v>
      </c>
      <c r="K112" s="86">
        <f>I112/J112*100</f>
        <v>21.291820533274073</v>
      </c>
    </row>
    <row r="113" spans="1:11" s="33" customFormat="1">
      <c r="A113" s="36">
        <v>81</v>
      </c>
      <c r="B113" s="39" t="s">
        <v>240</v>
      </c>
      <c r="C113" s="30">
        <v>1</v>
      </c>
      <c r="D113" s="31">
        <v>4.2070000000000003E-2</v>
      </c>
      <c r="E113" s="30">
        <v>0</v>
      </c>
      <c r="F113" s="31">
        <v>0</v>
      </c>
      <c r="G113" s="30">
        <v>2</v>
      </c>
      <c r="H113" s="31">
        <v>1.703E-2</v>
      </c>
      <c r="I113" s="165">
        <f>D113+F113+H113</f>
        <v>5.91E-2</v>
      </c>
      <c r="J113" s="94"/>
      <c r="K113" s="86">
        <v>0</v>
      </c>
    </row>
    <row r="114" spans="1:11" s="33" customFormat="1">
      <c r="A114" s="36">
        <v>82</v>
      </c>
      <c r="B114" s="39" t="s">
        <v>291</v>
      </c>
      <c r="C114" s="30">
        <v>0</v>
      </c>
      <c r="D114" s="31">
        <v>0</v>
      </c>
      <c r="E114" s="30">
        <v>0</v>
      </c>
      <c r="F114" s="31">
        <v>0</v>
      </c>
      <c r="G114" s="30">
        <v>1</v>
      </c>
      <c r="H114" s="31">
        <v>4.4485870000000004E-2</v>
      </c>
      <c r="I114" s="165">
        <f>D114+F114+H114</f>
        <v>4.4485870000000004E-2</v>
      </c>
      <c r="J114" s="94"/>
      <c r="K114" s="86">
        <v>0</v>
      </c>
    </row>
    <row r="115" spans="1:11" s="33" customFormat="1">
      <c r="A115" s="36">
        <v>83</v>
      </c>
      <c r="B115" s="39" t="s">
        <v>255</v>
      </c>
      <c r="C115" s="30">
        <v>0</v>
      </c>
      <c r="D115" s="31">
        <v>0</v>
      </c>
      <c r="E115" s="30">
        <v>0</v>
      </c>
      <c r="F115" s="31">
        <v>0</v>
      </c>
      <c r="G115" s="30">
        <v>1</v>
      </c>
      <c r="H115" s="31">
        <v>4.2553000000000001E-2</v>
      </c>
      <c r="I115" s="165">
        <f>D115+F115+H115</f>
        <v>4.2553000000000001E-2</v>
      </c>
      <c r="J115" s="94"/>
      <c r="K115" s="86">
        <v>0</v>
      </c>
    </row>
    <row r="116" spans="1:11" s="33" customFormat="1">
      <c r="A116" s="36">
        <v>84</v>
      </c>
      <c r="B116" s="39" t="s">
        <v>142</v>
      </c>
      <c r="C116" s="30">
        <v>1</v>
      </c>
      <c r="D116" s="31">
        <v>0.02</v>
      </c>
      <c r="E116" s="30">
        <v>0</v>
      </c>
      <c r="F116" s="31">
        <v>0</v>
      </c>
      <c r="G116" s="30">
        <v>1</v>
      </c>
      <c r="H116" s="31">
        <v>2.0833000000000001E-2</v>
      </c>
      <c r="I116" s="165">
        <f>D116+F116+H116</f>
        <v>4.0833000000000001E-2</v>
      </c>
      <c r="J116" s="94"/>
      <c r="K116" s="86">
        <v>0</v>
      </c>
    </row>
    <row r="117" spans="1:11" s="33" customFormat="1">
      <c r="A117" s="36">
        <v>85</v>
      </c>
      <c r="B117" s="39" t="s">
        <v>72</v>
      </c>
      <c r="C117" s="30">
        <v>1</v>
      </c>
      <c r="D117" s="31">
        <v>0.01</v>
      </c>
      <c r="E117" s="30">
        <v>0</v>
      </c>
      <c r="F117" s="31">
        <v>0</v>
      </c>
      <c r="G117" s="30">
        <v>1</v>
      </c>
      <c r="H117" s="31">
        <v>0.02</v>
      </c>
      <c r="I117" s="165">
        <f>D117+F117+H117</f>
        <v>0.03</v>
      </c>
      <c r="J117" s="94">
        <f>VLOOKUP(B117,'[2]Thang 7 2022'!$B$33:$I$120,8,FALSE)</f>
        <v>22.512847000000001</v>
      </c>
      <c r="K117" s="86">
        <v>0</v>
      </c>
    </row>
    <row r="118" spans="1:11" s="33" customFormat="1">
      <c r="A118" s="36">
        <v>86</v>
      </c>
      <c r="B118" s="39" t="s">
        <v>137</v>
      </c>
      <c r="C118" s="30">
        <v>0</v>
      </c>
      <c r="D118" s="31">
        <v>0</v>
      </c>
      <c r="E118" s="30">
        <v>0</v>
      </c>
      <c r="F118" s="31">
        <v>0</v>
      </c>
      <c r="G118" s="30">
        <v>1</v>
      </c>
      <c r="H118" s="31">
        <v>1.2803999999999999E-2</v>
      </c>
      <c r="I118" s="165">
        <f>D118+F118+H118</f>
        <v>1.2803999999999999E-2</v>
      </c>
      <c r="J118" s="94">
        <f>VLOOKUP(B118,'[2]Thang 7 2022'!$B$33:$I$120,8,FALSE)</f>
        <v>0.35599999999999998</v>
      </c>
      <c r="K118" s="86">
        <f>I118/J118*100</f>
        <v>3.5966292134831463</v>
      </c>
    </row>
    <row r="119" spans="1:11" s="33" customFormat="1">
      <c r="A119" s="36">
        <v>87</v>
      </c>
      <c r="B119" s="39" t="s">
        <v>235</v>
      </c>
      <c r="C119" s="30">
        <v>0</v>
      </c>
      <c r="D119" s="31">
        <v>0</v>
      </c>
      <c r="E119" s="30">
        <v>0</v>
      </c>
      <c r="F119" s="31">
        <v>0</v>
      </c>
      <c r="G119" s="30">
        <v>1</v>
      </c>
      <c r="H119" s="31">
        <v>1.2205049999999999E-2</v>
      </c>
      <c r="I119" s="165">
        <f>D119+F119+H119</f>
        <v>1.2205049999999999E-2</v>
      </c>
      <c r="J119" s="94"/>
      <c r="K119" s="86">
        <v>0</v>
      </c>
    </row>
    <row r="120" spans="1:11" s="33" customFormat="1">
      <c r="A120" s="36">
        <v>88</v>
      </c>
      <c r="B120" s="39" t="s">
        <v>273</v>
      </c>
      <c r="C120" s="30">
        <v>1</v>
      </c>
      <c r="D120" s="31">
        <v>0.01</v>
      </c>
      <c r="E120" s="30">
        <v>0</v>
      </c>
      <c r="F120" s="31">
        <v>0</v>
      </c>
      <c r="G120" s="30">
        <v>0</v>
      </c>
      <c r="H120" s="31">
        <v>0</v>
      </c>
      <c r="I120" s="165">
        <f>D120+F120+H120</f>
        <v>0.01</v>
      </c>
      <c r="J120" s="94">
        <f>VLOOKUP(B120,'[2]Thang 7 2022'!$B$33:$I$120,8,FALSE)</f>
        <v>0.1</v>
      </c>
      <c r="K120" s="86">
        <f>I120/J120*100</f>
        <v>10</v>
      </c>
    </row>
    <row r="121" spans="1:11" s="33" customFormat="1">
      <c r="A121" s="36">
        <v>89</v>
      </c>
      <c r="B121" s="39" t="s">
        <v>238</v>
      </c>
      <c r="C121" s="30">
        <v>1</v>
      </c>
      <c r="D121" s="31">
        <v>0.01</v>
      </c>
      <c r="E121" s="30">
        <v>0</v>
      </c>
      <c r="F121" s="31">
        <v>0</v>
      </c>
      <c r="G121" s="30">
        <v>0</v>
      </c>
      <c r="H121" s="31">
        <v>0</v>
      </c>
      <c r="I121" s="165">
        <f>D121+F121+H121</f>
        <v>0.01</v>
      </c>
      <c r="J121" s="94"/>
      <c r="K121" s="86">
        <v>0</v>
      </c>
    </row>
    <row r="122" spans="1:11" s="33" customFormat="1">
      <c r="A122" s="36">
        <v>90</v>
      </c>
      <c r="B122" s="39" t="s">
        <v>239</v>
      </c>
      <c r="C122" s="30">
        <v>0</v>
      </c>
      <c r="D122" s="31">
        <v>0</v>
      </c>
      <c r="E122" s="30">
        <v>0</v>
      </c>
      <c r="F122" s="31">
        <v>0</v>
      </c>
      <c r="G122" s="30">
        <v>1</v>
      </c>
      <c r="H122" s="31">
        <v>8.7912000000000007E-3</v>
      </c>
      <c r="I122" s="165">
        <f>D122+F122+H122</f>
        <v>8.7912000000000007E-3</v>
      </c>
      <c r="J122" s="94"/>
      <c r="K122" s="86">
        <v>0</v>
      </c>
    </row>
    <row r="123" spans="1:11" s="33" customFormat="1">
      <c r="A123" s="36">
        <v>91</v>
      </c>
      <c r="B123" s="39" t="s">
        <v>119</v>
      </c>
      <c r="C123" s="30">
        <v>1</v>
      </c>
      <c r="D123" s="31">
        <v>4.3E-3</v>
      </c>
      <c r="E123" s="30">
        <v>0</v>
      </c>
      <c r="F123" s="31">
        <v>0</v>
      </c>
      <c r="G123" s="30">
        <v>0</v>
      </c>
      <c r="H123" s="31">
        <v>0</v>
      </c>
      <c r="I123" s="83">
        <f>D123+F123+H123</f>
        <v>4.3E-3</v>
      </c>
      <c r="J123" s="94">
        <f>VLOOKUP(B123,'[2]Thang 7 2022'!$B$33:$I$120,8,FALSE)</f>
        <v>1.12608694</v>
      </c>
      <c r="K123" s="86">
        <f>I123/J123*100</f>
        <v>0.38185328745576252</v>
      </c>
    </row>
    <row r="124" spans="1:11" s="33" customFormat="1">
      <c r="A124" s="36">
        <v>92</v>
      </c>
      <c r="B124" s="39" t="s">
        <v>131</v>
      </c>
      <c r="C124" s="30">
        <v>0</v>
      </c>
      <c r="D124" s="31">
        <v>0</v>
      </c>
      <c r="E124" s="30">
        <v>0</v>
      </c>
      <c r="F124" s="31">
        <v>0</v>
      </c>
      <c r="G124" s="30">
        <v>1</v>
      </c>
      <c r="H124" s="31">
        <v>4.28E-3</v>
      </c>
      <c r="I124" s="83">
        <f>D124+F124+H124</f>
        <v>4.28E-3</v>
      </c>
      <c r="J124" s="94"/>
      <c r="K124" s="86">
        <v>0</v>
      </c>
    </row>
    <row r="125" spans="1:11" s="33" customFormat="1">
      <c r="A125" s="36">
        <v>93</v>
      </c>
      <c r="B125" s="39" t="s">
        <v>114</v>
      </c>
      <c r="C125" s="30">
        <v>2</v>
      </c>
      <c r="D125" s="31">
        <v>0.111181</v>
      </c>
      <c r="E125" s="30">
        <v>1</v>
      </c>
      <c r="F125" s="31">
        <v>-0.23581342187500001</v>
      </c>
      <c r="G125" s="30">
        <v>1</v>
      </c>
      <c r="H125" s="31">
        <v>4.0355000000000002E-2</v>
      </c>
      <c r="I125" s="165">
        <f>D125+F125+H125</f>
        <v>-8.4277421875000008E-2</v>
      </c>
      <c r="J125" s="94">
        <f>VLOOKUP(B125,'[2]Thang 7 2022'!$B$33:$I$120,8,FALSE)</f>
        <v>2.0738023999999999</v>
      </c>
      <c r="K125" s="86">
        <f>I125/J125*100</f>
        <v>-4.063908011438313</v>
      </c>
    </row>
    <row r="126" spans="1:11" s="33" customFormat="1">
      <c r="A126" s="36">
        <v>94</v>
      </c>
      <c r="B126" s="39" t="s">
        <v>102</v>
      </c>
      <c r="C126" s="30">
        <v>0</v>
      </c>
      <c r="D126" s="31">
        <v>0</v>
      </c>
      <c r="E126" s="30">
        <v>2</v>
      </c>
      <c r="F126" s="31">
        <v>-1.6</v>
      </c>
      <c r="G126" s="30">
        <v>0</v>
      </c>
      <c r="H126" s="31">
        <v>0</v>
      </c>
      <c r="I126" s="165">
        <f>D126+F126+H126</f>
        <v>-1.6</v>
      </c>
      <c r="J126" s="94"/>
      <c r="K126" s="86">
        <v>5</v>
      </c>
    </row>
    <row r="127" spans="1:11" s="184" customFormat="1" ht="14.25">
      <c r="A127" s="191" t="s">
        <v>62</v>
      </c>
      <c r="B127" s="192"/>
      <c r="C127" s="179">
        <f>SUM(C33:C126)</f>
        <v>1627</v>
      </c>
      <c r="D127" s="180">
        <f>SUM(D33:D126)</f>
        <v>7935.1076316900007</v>
      </c>
      <c r="E127" s="179">
        <f>SUM(E33:E126)</f>
        <v>736</v>
      </c>
      <c r="F127" s="180">
        <f>SUM(F33:F126)</f>
        <v>4159.5451423817167</v>
      </c>
      <c r="G127" s="179">
        <f>SUM(G33:G126)</f>
        <v>1852</v>
      </c>
      <c r="H127" s="180">
        <f>SUM(H33:H126)</f>
        <v>4144.1226404099989</v>
      </c>
      <c r="I127" s="181">
        <f>SUM(I33:I126)</f>
        <v>16238.775414481721</v>
      </c>
      <c r="J127" s="182"/>
      <c r="K127" s="183">
        <f>'thang 7'!E10/'thang 7'!D10*100</f>
        <v>104.48725446164345</v>
      </c>
    </row>
    <row r="128" spans="1:11" s="190" customFormat="1" ht="14.25">
      <c r="A128" s="185"/>
      <c r="B128" s="185"/>
      <c r="C128" s="186"/>
      <c r="D128" s="187"/>
      <c r="E128" s="186"/>
      <c r="F128" s="187"/>
      <c r="G128" s="186"/>
      <c r="H128" s="187"/>
      <c r="I128" s="188"/>
      <c r="J128" s="187"/>
      <c r="K128" s="189"/>
    </row>
    <row r="129" spans="1:11">
      <c r="A129" s="153" t="s">
        <v>317</v>
      </c>
      <c r="B129" s="153"/>
      <c r="C129" s="153"/>
      <c r="D129" s="153"/>
      <c r="E129" s="153"/>
      <c r="F129" s="153"/>
      <c r="G129" s="153"/>
      <c r="H129" s="153"/>
      <c r="I129" s="153"/>
      <c r="J129" s="153"/>
      <c r="K129" s="153"/>
    </row>
    <row r="130" spans="1:11">
      <c r="A130" s="156" t="str">
        <f>A6</f>
        <v>Tính từ 01/01/2023 đến 20/07/2023</v>
      </c>
      <c r="B130" s="156"/>
      <c r="C130" s="156"/>
      <c r="D130" s="156"/>
      <c r="E130" s="156"/>
      <c r="F130" s="156"/>
      <c r="G130" s="156"/>
      <c r="H130" s="156"/>
      <c r="I130" s="156"/>
      <c r="J130" s="156"/>
      <c r="K130" s="156"/>
    </row>
    <row r="131" spans="1:11" ht="18.75" customHeight="1"/>
    <row r="132" spans="1:11" ht="85.5">
      <c r="A132" s="170" t="s">
        <v>1</v>
      </c>
      <c r="B132" s="173" t="s">
        <v>145</v>
      </c>
      <c r="C132" s="173" t="s">
        <v>37</v>
      </c>
      <c r="D132" s="173" t="s">
        <v>38</v>
      </c>
      <c r="E132" s="173" t="s">
        <v>39</v>
      </c>
      <c r="F132" s="173" t="s">
        <v>40</v>
      </c>
      <c r="G132" s="173" t="s">
        <v>41</v>
      </c>
      <c r="H132" s="173" t="s">
        <v>42</v>
      </c>
      <c r="I132" s="174" t="s">
        <v>43</v>
      </c>
      <c r="J132" s="173" t="s">
        <v>315</v>
      </c>
      <c r="K132" s="175" t="s">
        <v>289</v>
      </c>
    </row>
    <row r="133" spans="1:11" s="33" customFormat="1" ht="14.25" customHeight="1">
      <c r="A133" s="36">
        <v>1</v>
      </c>
      <c r="B133" s="31" t="s">
        <v>149</v>
      </c>
      <c r="C133" s="30">
        <v>233</v>
      </c>
      <c r="D133" s="31">
        <v>97.778766430000005</v>
      </c>
      <c r="E133" s="30">
        <v>107</v>
      </c>
      <c r="F133" s="31">
        <v>192.97674547656251</v>
      </c>
      <c r="G133" s="30">
        <v>194</v>
      </c>
      <c r="H133" s="31">
        <v>1992.0950683099995</v>
      </c>
      <c r="I133" s="165">
        <f>D133+F133+H133</f>
        <v>2282.8505802165619</v>
      </c>
      <c r="J133" s="31">
        <f>VLOOKUP(B133,'[2]Thang 7 2022'!$B$129:$I$179,8,FALSE)</f>
        <v>826.57784992710936</v>
      </c>
      <c r="K133" s="86">
        <f>I133/J133*100</f>
        <v>276.18095263717407</v>
      </c>
    </row>
    <row r="134" spans="1:11" s="33" customFormat="1" ht="14.25" customHeight="1">
      <c r="A134" s="36">
        <v>2</v>
      </c>
      <c r="B134" s="31" t="s">
        <v>153</v>
      </c>
      <c r="C134" s="30">
        <v>56</v>
      </c>
      <c r="D134" s="31">
        <v>420.97356113999996</v>
      </c>
      <c r="E134" s="30">
        <v>33</v>
      </c>
      <c r="F134" s="31">
        <v>1472.999771</v>
      </c>
      <c r="G134" s="30">
        <v>22</v>
      </c>
      <c r="H134" s="31">
        <v>107.48661604</v>
      </c>
      <c r="I134" s="165">
        <f>D134+F134+H134</f>
        <v>2001.4599481799999</v>
      </c>
      <c r="J134" s="31">
        <f>VLOOKUP(B134,'[2]Thang 7 2022'!$B$129:$I$179,8,FALSE)</f>
        <v>1018.5694178587501</v>
      </c>
      <c r="K134" s="86">
        <f>I134/J134*100</f>
        <v>196.4971570015812</v>
      </c>
    </row>
    <row r="135" spans="1:11" s="33" customFormat="1" ht="14.25" customHeight="1">
      <c r="A135" s="36">
        <v>3</v>
      </c>
      <c r="B135" s="31" t="s">
        <v>147</v>
      </c>
      <c r="C135" s="30">
        <v>642</v>
      </c>
      <c r="D135" s="31">
        <v>350.79541330000006</v>
      </c>
      <c r="E135" s="30">
        <v>182</v>
      </c>
      <c r="F135" s="31">
        <v>533.48250049609373</v>
      </c>
      <c r="G135" s="30">
        <v>1278</v>
      </c>
      <c r="H135" s="31">
        <v>751.16649295000025</v>
      </c>
      <c r="I135" s="165">
        <f>D135+F135+H135</f>
        <v>1635.444406746094</v>
      </c>
      <c r="J135" s="31">
        <f>VLOOKUP(B135,'[2]Thang 7 2022'!$B$129:$I$179,8,FALSE)</f>
        <v>2431.9621689397659</v>
      </c>
      <c r="K135" s="86">
        <f>I135/J135*100</f>
        <v>67.247937802382822</v>
      </c>
    </row>
    <row r="136" spans="1:11" s="33" customFormat="1" ht="14.25" customHeight="1">
      <c r="A136" s="36">
        <v>4</v>
      </c>
      <c r="B136" s="31" t="s">
        <v>159</v>
      </c>
      <c r="C136" s="30">
        <v>50</v>
      </c>
      <c r="D136" s="31">
        <v>1215.78217</v>
      </c>
      <c r="E136" s="30">
        <v>23</v>
      </c>
      <c r="F136" s="31">
        <v>207.78033199999999</v>
      </c>
      <c r="G136" s="30">
        <v>22</v>
      </c>
      <c r="H136" s="31">
        <v>14.433865770000001</v>
      </c>
      <c r="I136" s="165">
        <f>D136+F136+H136</f>
        <v>1437.99636777</v>
      </c>
      <c r="J136" s="31">
        <f>VLOOKUP(B136,'[2]Thang 7 2022'!$B$129:$I$179,8,FALSE)</f>
        <v>825.80073110000001</v>
      </c>
      <c r="K136" s="86">
        <f>I136/J136*100</f>
        <v>174.13357891491941</v>
      </c>
    </row>
    <row r="137" spans="1:11" s="33" customFormat="1" ht="14.25" customHeight="1">
      <c r="A137" s="36">
        <v>5</v>
      </c>
      <c r="B137" s="31" t="s">
        <v>150</v>
      </c>
      <c r="C137" s="30">
        <v>56</v>
      </c>
      <c r="D137" s="31">
        <v>371.80047861999998</v>
      </c>
      <c r="E137" s="30">
        <v>24</v>
      </c>
      <c r="F137" s="31">
        <v>58.961736426250013</v>
      </c>
      <c r="G137" s="30">
        <v>101</v>
      </c>
      <c r="H137" s="31">
        <v>648.24358026000004</v>
      </c>
      <c r="I137" s="165">
        <f>D137+F137+H137</f>
        <v>1079.0057953062501</v>
      </c>
      <c r="J137" s="31">
        <f>VLOOKUP(B137,'[2]Thang 7 2022'!$B$129:$I$179,8,FALSE)</f>
        <v>2596.9064351300003</v>
      </c>
      <c r="K137" s="86">
        <f>I137/J137*100</f>
        <v>41.549660038184449</v>
      </c>
    </row>
    <row r="138" spans="1:11" s="33" customFormat="1" ht="14.25" customHeight="1">
      <c r="A138" s="36">
        <v>6</v>
      </c>
      <c r="B138" s="31" t="s">
        <v>154</v>
      </c>
      <c r="C138" s="30">
        <v>180</v>
      </c>
      <c r="D138" s="31">
        <v>745.12854731999994</v>
      </c>
      <c r="E138" s="30">
        <v>83</v>
      </c>
      <c r="F138" s="31">
        <v>284.52276159414066</v>
      </c>
      <c r="G138" s="30">
        <v>38</v>
      </c>
      <c r="H138" s="31">
        <v>19.524199940000006</v>
      </c>
      <c r="I138" s="165">
        <f>D138+F138+H138</f>
        <v>1049.1755088541406</v>
      </c>
      <c r="J138" s="31">
        <f>VLOOKUP(B138,'[2]Thang 7 2022'!$B$129:$I$179,8,FALSE)</f>
        <v>1682.5255319150001</v>
      </c>
      <c r="K138" s="86">
        <f>I138/J138*100</f>
        <v>62.357182042878158</v>
      </c>
    </row>
    <row r="139" spans="1:11" s="33" customFormat="1" ht="14.25" customHeight="1">
      <c r="A139" s="36">
        <v>7</v>
      </c>
      <c r="B139" s="31" t="s">
        <v>152</v>
      </c>
      <c r="C139" s="30">
        <v>43</v>
      </c>
      <c r="D139" s="31">
        <v>157.80226116999998</v>
      </c>
      <c r="E139" s="30">
        <v>48</v>
      </c>
      <c r="F139" s="31">
        <v>349.95323567187501</v>
      </c>
      <c r="G139" s="30">
        <v>33</v>
      </c>
      <c r="H139" s="31">
        <v>235.69377040000003</v>
      </c>
      <c r="I139" s="165">
        <f>D139+F139+H139</f>
        <v>743.44926724187508</v>
      </c>
      <c r="J139" s="31">
        <f>VLOOKUP(B139,'[2]Thang 7 2022'!$B$129:$I$179,8,FALSE)</f>
        <v>565.19459299375001</v>
      </c>
      <c r="K139" s="86">
        <f>I139/J139*100</f>
        <v>131.53863756975045</v>
      </c>
    </row>
    <row r="140" spans="1:11" s="33" customFormat="1" ht="14.25" customHeight="1">
      <c r="A140" s="36">
        <v>8</v>
      </c>
      <c r="B140" s="37" t="s">
        <v>179</v>
      </c>
      <c r="C140" s="30">
        <v>8</v>
      </c>
      <c r="D140" s="31">
        <v>613.14800000000002</v>
      </c>
      <c r="E140" s="30">
        <v>6</v>
      </c>
      <c r="F140" s="31">
        <v>109.78995999999999</v>
      </c>
      <c r="G140" s="30">
        <v>0</v>
      </c>
      <c r="H140" s="31">
        <v>0</v>
      </c>
      <c r="I140" s="165">
        <f>D140+F140+H140</f>
        <v>722.93795999999998</v>
      </c>
      <c r="J140" s="31">
        <f>VLOOKUP(B140,'[2]Thang 7 2022'!$B$129:$I$179,8,FALSE)</f>
        <v>530.04184481000004</v>
      </c>
      <c r="K140" s="86">
        <f>I140/J140*100</f>
        <v>136.39262014476344</v>
      </c>
    </row>
    <row r="141" spans="1:11" s="33" customFormat="1" ht="14.25" customHeight="1">
      <c r="A141" s="36">
        <v>9</v>
      </c>
      <c r="B141" s="193" t="s">
        <v>176</v>
      </c>
      <c r="C141" s="30">
        <v>12</v>
      </c>
      <c r="D141" s="31">
        <v>697.24252899999999</v>
      </c>
      <c r="E141" s="30">
        <v>0</v>
      </c>
      <c r="F141" s="31">
        <v>0</v>
      </c>
      <c r="G141" s="30">
        <v>2</v>
      </c>
      <c r="H141" s="31">
        <v>0.98228199999999999</v>
      </c>
      <c r="I141" s="165">
        <f>D141+F141+H141</f>
        <v>698.22481100000005</v>
      </c>
      <c r="J141" s="31">
        <f>VLOOKUP(B141,'[2]Thang 7 2022'!$B$129:$I$179,8,FALSE)</f>
        <v>146.50613056</v>
      </c>
      <c r="K141" s="86">
        <f>I141/J141*100</f>
        <v>476.58402302424446</v>
      </c>
    </row>
    <row r="142" spans="1:11" s="33" customFormat="1" ht="14.25" customHeight="1">
      <c r="A142" s="36">
        <v>10</v>
      </c>
      <c r="B142" s="31" t="s">
        <v>162</v>
      </c>
      <c r="C142" s="30">
        <v>19</v>
      </c>
      <c r="D142" s="31">
        <v>616.52349279999999</v>
      </c>
      <c r="E142" s="30">
        <v>23</v>
      </c>
      <c r="F142" s="31">
        <v>-31.717030749999999</v>
      </c>
      <c r="G142" s="30">
        <v>4</v>
      </c>
      <c r="H142" s="31">
        <v>2.7251181800000004</v>
      </c>
      <c r="I142" s="165">
        <f>D142+F142+H142</f>
        <v>587.53158022999992</v>
      </c>
      <c r="J142" s="31">
        <f>VLOOKUP(B142,'[2]Thang 7 2022'!$B$129:$I$179,8,FALSE)</f>
        <v>179.13338152999694</v>
      </c>
      <c r="K142" s="86">
        <f>I142/J142*100</f>
        <v>327.98553525413928</v>
      </c>
    </row>
    <row r="143" spans="1:11" s="33" customFormat="1" ht="14.25" customHeight="1">
      <c r="A143" s="36">
        <v>11</v>
      </c>
      <c r="B143" s="31" t="s">
        <v>155</v>
      </c>
      <c r="C143" s="30">
        <v>27</v>
      </c>
      <c r="D143" s="31">
        <v>379.20430699999997</v>
      </c>
      <c r="E143" s="30">
        <v>34</v>
      </c>
      <c r="F143" s="31">
        <v>170.25119512500001</v>
      </c>
      <c r="G143" s="30">
        <v>10</v>
      </c>
      <c r="H143" s="31">
        <v>4.1517359999999996</v>
      </c>
      <c r="I143" s="165">
        <f>D143+F143+H143</f>
        <v>553.60723812499998</v>
      </c>
      <c r="J143" s="31">
        <f>VLOOKUP(B143,'[2]Thang 7 2022'!$B$129:$I$179,8,FALSE)</f>
        <v>377.59101470999997</v>
      </c>
      <c r="K143" s="86">
        <f>I143/J143*100</f>
        <v>146.61557520116978</v>
      </c>
    </row>
    <row r="144" spans="1:11" s="33" customFormat="1" ht="14.25" customHeight="1">
      <c r="A144" s="36">
        <v>12</v>
      </c>
      <c r="B144" s="31" t="s">
        <v>157</v>
      </c>
      <c r="C144" s="30">
        <v>57</v>
      </c>
      <c r="D144" s="31">
        <v>487.22596733</v>
      </c>
      <c r="E144" s="30">
        <v>49</v>
      </c>
      <c r="F144" s="31">
        <v>40.676681660156248</v>
      </c>
      <c r="G144" s="30">
        <v>17</v>
      </c>
      <c r="H144" s="31">
        <v>25.095791349999999</v>
      </c>
      <c r="I144" s="165">
        <f>D144+F144+H144</f>
        <v>552.99844034015621</v>
      </c>
      <c r="J144" s="31">
        <f>VLOOKUP(B144,'[2]Thang 7 2022'!$B$129:$I$179,8,FALSE)</f>
        <v>587.20815667578131</v>
      </c>
      <c r="K144" s="86">
        <f>I144/J144*100</f>
        <v>94.174175554834207</v>
      </c>
    </row>
    <row r="145" spans="1:11" s="33" customFormat="1" ht="14.25" customHeight="1">
      <c r="A145" s="36">
        <v>13</v>
      </c>
      <c r="B145" s="31" t="s">
        <v>148</v>
      </c>
      <c r="C145" s="30">
        <v>17</v>
      </c>
      <c r="D145" s="31">
        <v>190.720462</v>
      </c>
      <c r="E145" s="30">
        <v>26</v>
      </c>
      <c r="F145" s="31">
        <v>358.66465712500002</v>
      </c>
      <c r="G145" s="30">
        <v>2</v>
      </c>
      <c r="H145" s="31">
        <v>0.44953566000000006</v>
      </c>
      <c r="I145" s="165">
        <f>D145+F145+H145</f>
        <v>549.83465478500011</v>
      </c>
      <c r="J145" s="31">
        <f>VLOOKUP(B145,'[2]Thang 7 2022'!$B$129:$I$179,8,FALSE)</f>
        <v>237.17219815000001</v>
      </c>
      <c r="K145" s="86">
        <f>I145/J145*100</f>
        <v>231.82930338118979</v>
      </c>
    </row>
    <row r="146" spans="1:11" s="33" customFormat="1" ht="14.25" customHeight="1">
      <c r="A146" s="36">
        <v>14</v>
      </c>
      <c r="B146" s="31" t="s">
        <v>151</v>
      </c>
      <c r="C146" s="30">
        <v>9</v>
      </c>
      <c r="D146" s="31">
        <v>89.073767000000004</v>
      </c>
      <c r="E146" s="30">
        <v>0</v>
      </c>
      <c r="F146" s="31">
        <v>0</v>
      </c>
      <c r="G146" s="30">
        <v>9</v>
      </c>
      <c r="H146" s="31">
        <v>161.21509523000003</v>
      </c>
      <c r="I146" s="165">
        <f>D146+F146+H146</f>
        <v>250.28886223000003</v>
      </c>
      <c r="J146" s="31">
        <f>VLOOKUP(B146,'[2]Thang 7 2022'!$B$129:$I$179,8,FALSE)</f>
        <v>356.88868267000004</v>
      </c>
      <c r="K146" s="86">
        <f>I146/J146*100</f>
        <v>70.130792704746995</v>
      </c>
    </row>
    <row r="147" spans="1:11" s="33" customFormat="1" ht="14.25" customHeight="1">
      <c r="A147" s="36">
        <v>15</v>
      </c>
      <c r="B147" s="31" t="s">
        <v>163</v>
      </c>
      <c r="C147" s="30">
        <v>8</v>
      </c>
      <c r="D147" s="31">
        <v>143.956748</v>
      </c>
      <c r="E147" s="30">
        <v>2</v>
      </c>
      <c r="F147" s="31">
        <v>4.4550099999999997</v>
      </c>
      <c r="G147" s="30">
        <v>5</v>
      </c>
      <c r="H147" s="31">
        <v>95.136159640000002</v>
      </c>
      <c r="I147" s="165">
        <f>D147+F147+H147</f>
        <v>243.54791763999998</v>
      </c>
      <c r="J147" s="31">
        <f>VLOOKUP(B147,'[2]Thang 7 2022'!$B$129:$I$179,8,FALSE)</f>
        <v>20.490838190000002</v>
      </c>
      <c r="K147" s="86">
        <f>I147/J147*100</f>
        <v>1188.5698153570747</v>
      </c>
    </row>
    <row r="148" spans="1:11" s="33" customFormat="1" ht="14.25" customHeight="1">
      <c r="A148" s="36">
        <v>16</v>
      </c>
      <c r="B148" s="31" t="s">
        <v>161</v>
      </c>
      <c r="C148" s="30">
        <v>38</v>
      </c>
      <c r="D148" s="31">
        <v>178.56332800000001</v>
      </c>
      <c r="E148" s="30">
        <v>16</v>
      </c>
      <c r="F148" s="31">
        <v>45.822657</v>
      </c>
      <c r="G148" s="30">
        <v>10</v>
      </c>
      <c r="H148" s="31">
        <v>8.5153112400000008</v>
      </c>
      <c r="I148" s="165">
        <f>D148+F148+H148</f>
        <v>232.90129623999999</v>
      </c>
      <c r="J148" s="31">
        <f>VLOOKUP(B148,'[2]Thang 7 2022'!$B$129:$I$179,8,FALSE)</f>
        <v>236.33807427875001</v>
      </c>
      <c r="K148" s="86">
        <f>I148/J148*100</f>
        <v>98.545821256588354</v>
      </c>
    </row>
    <row r="149" spans="1:11" s="33" customFormat="1" ht="14.25" customHeight="1">
      <c r="A149" s="36">
        <v>17</v>
      </c>
      <c r="B149" s="31" t="s">
        <v>168</v>
      </c>
      <c r="C149" s="30">
        <v>15</v>
      </c>
      <c r="D149" s="31">
        <v>199.17176000000001</v>
      </c>
      <c r="E149" s="30">
        <v>4</v>
      </c>
      <c r="F149" s="31">
        <v>14.484356999999999</v>
      </c>
      <c r="G149" s="30">
        <v>1</v>
      </c>
      <c r="H149" s="31">
        <v>8.5298390000000002E-2</v>
      </c>
      <c r="I149" s="165">
        <f>D149+F149+H149</f>
        <v>213.74141538999999</v>
      </c>
      <c r="J149" s="31">
        <f>VLOOKUP(B149,'[2]Thang 7 2022'!$B$129:$I$179,8,FALSE)</f>
        <v>83.060749479999998</v>
      </c>
      <c r="K149" s="86">
        <f>I149/J149*100</f>
        <v>257.33143118515477</v>
      </c>
    </row>
    <row r="150" spans="1:11" s="33" customFormat="1" ht="14.25" customHeight="1">
      <c r="A150" s="36">
        <v>18</v>
      </c>
      <c r="B150" s="31" t="s">
        <v>158</v>
      </c>
      <c r="C150" s="30">
        <v>11</v>
      </c>
      <c r="D150" s="31">
        <v>155.42819900000001</v>
      </c>
      <c r="E150" s="30">
        <v>2</v>
      </c>
      <c r="F150" s="31">
        <v>47.1</v>
      </c>
      <c r="G150" s="30">
        <v>5</v>
      </c>
      <c r="H150" s="31">
        <v>7.5735744599999997</v>
      </c>
      <c r="I150" s="165">
        <f>D150+F150+H150</f>
        <v>210.10177346</v>
      </c>
      <c r="J150" s="31">
        <f>VLOOKUP(B150,'[2]Thang 7 2022'!$B$129:$I$179,8,FALSE)</f>
        <v>58.712278510000004</v>
      </c>
      <c r="K150" s="86">
        <f>I150/J150*100</f>
        <v>357.84980380929181</v>
      </c>
    </row>
    <row r="151" spans="1:11" s="33" customFormat="1" ht="14.25" customHeight="1">
      <c r="A151" s="36">
        <v>19</v>
      </c>
      <c r="B151" s="31" t="s">
        <v>165</v>
      </c>
      <c r="C151" s="30">
        <v>9</v>
      </c>
      <c r="D151" s="31">
        <v>86.65</v>
      </c>
      <c r="E151" s="30">
        <v>2</v>
      </c>
      <c r="F151" s="31">
        <v>102.11164599999999</v>
      </c>
      <c r="G151" s="30">
        <v>0</v>
      </c>
      <c r="H151" s="31">
        <v>0</v>
      </c>
      <c r="I151" s="165">
        <f>D151+F151+H151</f>
        <v>188.76164599999998</v>
      </c>
      <c r="J151" s="31">
        <f>VLOOKUP(B151,'[2]Thang 7 2022'!$B$129:$I$179,8,FALSE)</f>
        <v>126.012439</v>
      </c>
      <c r="K151" s="86">
        <f>I151/J151*100</f>
        <v>149.7960419605877</v>
      </c>
    </row>
    <row r="152" spans="1:11" s="33" customFormat="1" ht="14.25" customHeight="1">
      <c r="A152" s="36">
        <v>20</v>
      </c>
      <c r="B152" s="31" t="s">
        <v>164</v>
      </c>
      <c r="C152" s="30">
        <v>2</v>
      </c>
      <c r="D152" s="31">
        <v>165.08500000000001</v>
      </c>
      <c r="E152" s="30">
        <v>4</v>
      </c>
      <c r="F152" s="31">
        <v>18.892332</v>
      </c>
      <c r="G152" s="30">
        <v>0</v>
      </c>
      <c r="H152" s="31">
        <v>0</v>
      </c>
      <c r="I152" s="165">
        <f>D152+F152+H152</f>
        <v>183.97733200000002</v>
      </c>
      <c r="J152" s="31">
        <f>VLOOKUP(B152,'[2]Thang 7 2022'!$B$129:$I$179,8,FALSE)</f>
        <v>62.723654270000004</v>
      </c>
      <c r="K152" s="86">
        <f>I152/J152*100</f>
        <v>293.31411592834161</v>
      </c>
    </row>
    <row r="153" spans="1:11" s="33" customFormat="1" ht="14.25" customHeight="1">
      <c r="A153" s="36">
        <v>21</v>
      </c>
      <c r="B153" s="31" t="s">
        <v>169</v>
      </c>
      <c r="C153" s="30">
        <v>21</v>
      </c>
      <c r="D153" s="31">
        <v>156.30370500000001</v>
      </c>
      <c r="E153" s="30">
        <v>3</v>
      </c>
      <c r="F153" s="31">
        <v>7.4488566562500003</v>
      </c>
      <c r="G153" s="30">
        <v>5</v>
      </c>
      <c r="H153" s="31">
        <v>9.3676740600000006</v>
      </c>
      <c r="I153" s="165">
        <f>D153+F153+H153</f>
        <v>173.12023571625002</v>
      </c>
      <c r="J153" s="31">
        <f>VLOOKUP(B153,'[2]Thang 7 2022'!$B$129:$I$179,8,FALSE)</f>
        <v>1532.6862409999999</v>
      </c>
      <c r="K153" s="86">
        <f>I153/J153*100</f>
        <v>11.295216926022501</v>
      </c>
    </row>
    <row r="154" spans="1:11" s="33" customFormat="1" ht="14.25" customHeight="1">
      <c r="A154" s="36">
        <v>22</v>
      </c>
      <c r="B154" s="31" t="s">
        <v>156</v>
      </c>
      <c r="C154" s="30">
        <v>11</v>
      </c>
      <c r="D154" s="31">
        <v>119.273093</v>
      </c>
      <c r="E154" s="30">
        <v>16</v>
      </c>
      <c r="F154" s="31">
        <v>37.425266999999998</v>
      </c>
      <c r="G154" s="30">
        <v>1</v>
      </c>
      <c r="H154" s="31">
        <v>0.62573889999999999</v>
      </c>
      <c r="I154" s="165">
        <f>D154+F154+H154</f>
        <v>157.3240989</v>
      </c>
      <c r="J154" s="31">
        <f>VLOOKUP(B154,'[2]Thang 7 2022'!$B$129:$I$179,8,FALSE)</f>
        <v>335.23446925499996</v>
      </c>
      <c r="K154" s="86">
        <f>I154/J154*100</f>
        <v>46.929571189270995</v>
      </c>
    </row>
    <row r="155" spans="1:11" s="33" customFormat="1" ht="14.25" customHeight="1">
      <c r="A155" s="36">
        <v>23</v>
      </c>
      <c r="B155" s="194" t="s">
        <v>191</v>
      </c>
      <c r="C155" s="30">
        <v>1</v>
      </c>
      <c r="D155" s="31">
        <v>90.756311999999994</v>
      </c>
      <c r="E155" s="30">
        <v>1</v>
      </c>
      <c r="F155" s="31">
        <v>0.5</v>
      </c>
      <c r="G155" s="30">
        <v>0</v>
      </c>
      <c r="H155" s="31">
        <v>0</v>
      </c>
      <c r="I155" s="165">
        <f>D155+F155+H155</f>
        <v>91.256311999999994</v>
      </c>
      <c r="J155" s="31">
        <f>VLOOKUP(B155,'[2]Thang 7 2022'!$B$129:$I$179,8,FALSE)</f>
        <v>109.79290829999999</v>
      </c>
      <c r="K155" s="86">
        <v>0</v>
      </c>
    </row>
    <row r="156" spans="1:11" s="33" customFormat="1" ht="14.25" customHeight="1">
      <c r="A156" s="36">
        <v>24</v>
      </c>
      <c r="B156" s="31" t="s">
        <v>167</v>
      </c>
      <c r="C156" s="30">
        <v>4</v>
      </c>
      <c r="D156" s="31">
        <v>29.1</v>
      </c>
      <c r="E156" s="30">
        <v>10</v>
      </c>
      <c r="F156" s="31">
        <v>34.215136999999999</v>
      </c>
      <c r="G156" s="30">
        <v>1</v>
      </c>
      <c r="H156" s="31">
        <v>1.28145595</v>
      </c>
      <c r="I156" s="165">
        <f>D156+F156+H156</f>
        <v>64.596592950000002</v>
      </c>
      <c r="J156" s="31">
        <f>VLOOKUP(B156,'[2]Thang 7 2022'!$B$129:$I$179,8,FALSE)</f>
        <v>251.34902848999999</v>
      </c>
      <c r="K156" s="86">
        <f>I156/J156*100</f>
        <v>25.699957281740598</v>
      </c>
    </row>
    <row r="157" spans="1:11" s="33" customFormat="1" ht="14.25" customHeight="1">
      <c r="A157" s="36">
        <v>25</v>
      </c>
      <c r="B157" s="31" t="s">
        <v>184</v>
      </c>
      <c r="C157" s="30">
        <v>2</v>
      </c>
      <c r="D157" s="31">
        <v>44.313256000000003</v>
      </c>
      <c r="E157" s="30">
        <v>2</v>
      </c>
      <c r="F157" s="31">
        <v>10.892794</v>
      </c>
      <c r="G157" s="30">
        <v>5</v>
      </c>
      <c r="H157" s="31">
        <v>1.511436</v>
      </c>
      <c r="I157" s="165">
        <f>D157+F157+H157</f>
        <v>56.717486000000008</v>
      </c>
      <c r="J157" s="31">
        <f>VLOOKUP(B157,'[2]Thang 7 2022'!$B$129:$I$179,8,FALSE)</f>
        <v>5.0005382699999998</v>
      </c>
      <c r="K157" s="86">
        <f>I157/J157*100</f>
        <v>1134.2276158602424</v>
      </c>
    </row>
    <row r="158" spans="1:11" s="33" customFormat="1" ht="14.25" customHeight="1">
      <c r="A158" s="36">
        <v>26</v>
      </c>
      <c r="B158" s="31" t="s">
        <v>196</v>
      </c>
      <c r="C158" s="30">
        <v>2</v>
      </c>
      <c r="D158" s="31">
        <v>0.15437901000000001</v>
      </c>
      <c r="E158" s="30">
        <v>3</v>
      </c>
      <c r="F158" s="31">
        <v>44.612963000000001</v>
      </c>
      <c r="G158" s="30">
        <v>4</v>
      </c>
      <c r="H158" s="31">
        <v>2.3766317900000002</v>
      </c>
      <c r="I158" s="165">
        <f>D158+F158+H158</f>
        <v>47.143973799999998</v>
      </c>
      <c r="J158" s="31">
        <f>VLOOKUP(B158,'[2]Thang 7 2022'!$B$129:$I$179,8,FALSE)</f>
        <v>10.4372404</v>
      </c>
      <c r="K158" s="86">
        <f>I158/J158*100</f>
        <v>451.69002526759846</v>
      </c>
    </row>
    <row r="159" spans="1:11" s="33" customFormat="1" ht="14.25" customHeight="1">
      <c r="A159" s="36">
        <v>27</v>
      </c>
      <c r="B159" s="31" t="s">
        <v>172</v>
      </c>
      <c r="C159" s="30">
        <v>3</v>
      </c>
      <c r="D159" s="31">
        <v>13.172822</v>
      </c>
      <c r="E159" s="30">
        <v>2</v>
      </c>
      <c r="F159" s="31">
        <v>20</v>
      </c>
      <c r="G159" s="30">
        <v>0</v>
      </c>
      <c r="H159" s="31">
        <v>0</v>
      </c>
      <c r="I159" s="165">
        <f>D159+F159+H159</f>
        <v>33.172821999999996</v>
      </c>
      <c r="J159" s="31">
        <f>VLOOKUP(B159,'[2]Thang 7 2022'!$B$129:$I$179,8,FALSE)</f>
        <v>24.835094000000002</v>
      </c>
      <c r="K159" s="86">
        <f>I159/J159*100</f>
        <v>133.57236336613019</v>
      </c>
    </row>
    <row r="160" spans="1:11" s="33" customFormat="1" ht="14.25" customHeight="1">
      <c r="A160" s="36">
        <v>28</v>
      </c>
      <c r="B160" s="31" t="s">
        <v>180</v>
      </c>
      <c r="C160" s="30">
        <v>4</v>
      </c>
      <c r="D160" s="31">
        <v>35</v>
      </c>
      <c r="E160" s="30">
        <v>1</v>
      </c>
      <c r="F160" s="31">
        <v>-2.3820000000000001</v>
      </c>
      <c r="G160" s="30">
        <v>5</v>
      </c>
      <c r="H160" s="31">
        <v>0.16036600000000001</v>
      </c>
      <c r="I160" s="165">
        <f>D160+F160+H160</f>
        <v>32.778366000000005</v>
      </c>
      <c r="J160" s="31">
        <f>VLOOKUP(B160,'[2]Thang 7 2022'!$B$129:$I$179,8,FALSE)</f>
        <v>25.151797000000002</v>
      </c>
      <c r="K160" s="86">
        <f>I160/J160*100</f>
        <v>130.32216346211766</v>
      </c>
    </row>
    <row r="161" spans="1:11" s="33" customFormat="1" ht="14.25" customHeight="1">
      <c r="A161" s="36">
        <v>29</v>
      </c>
      <c r="B161" s="31" t="s">
        <v>160</v>
      </c>
      <c r="C161" s="30">
        <v>70</v>
      </c>
      <c r="D161" s="31">
        <v>10.95612174</v>
      </c>
      <c r="E161" s="30">
        <v>21</v>
      </c>
      <c r="F161" s="31">
        <v>14.026004900390625</v>
      </c>
      <c r="G161" s="30">
        <v>18</v>
      </c>
      <c r="H161" s="31">
        <v>2.7658990999999999</v>
      </c>
      <c r="I161" s="165">
        <f>D161+F161+H161</f>
        <v>27.748025740390624</v>
      </c>
      <c r="J161" s="31">
        <f>VLOOKUP(B161,'[2]Thang 7 2022'!$B$129:$I$179,8,FALSE)</f>
        <v>106.59927936</v>
      </c>
      <c r="K161" s="86">
        <f>I161/J161*100</f>
        <v>26.030218878574061</v>
      </c>
    </row>
    <row r="162" spans="1:11" s="33" customFormat="1" ht="14.25" customHeight="1">
      <c r="A162" s="36">
        <v>30</v>
      </c>
      <c r="B162" s="37" t="s">
        <v>187</v>
      </c>
      <c r="C162" s="30">
        <v>1</v>
      </c>
      <c r="D162" s="31">
        <v>20.399999999999999</v>
      </c>
      <c r="E162" s="30">
        <v>0</v>
      </c>
      <c r="F162" s="31">
        <v>0</v>
      </c>
      <c r="G162" s="30">
        <v>5</v>
      </c>
      <c r="H162" s="31">
        <v>1.9208889099999999</v>
      </c>
      <c r="I162" s="165">
        <f>D162+F162+H162</f>
        <v>22.320888909999997</v>
      </c>
      <c r="J162" s="31">
        <f>VLOOKUP(B162,'[2]Thang 7 2022'!$B$129:$I$179,8,FALSE)</f>
        <v>5.5166219999999999</v>
      </c>
      <c r="K162" s="86">
        <f>I162/J162*100</f>
        <v>404.61153419610764</v>
      </c>
    </row>
    <row r="163" spans="1:11" s="33" customFormat="1" ht="14.25" customHeight="1">
      <c r="A163" s="36">
        <v>31</v>
      </c>
      <c r="B163" s="31" t="s">
        <v>178</v>
      </c>
      <c r="C163" s="30">
        <v>1</v>
      </c>
      <c r="D163" s="31">
        <v>8.1064999999999998E-2</v>
      </c>
      <c r="E163" s="30">
        <v>4</v>
      </c>
      <c r="F163" s="31">
        <v>2.7449080000000001</v>
      </c>
      <c r="G163" s="30">
        <v>2</v>
      </c>
      <c r="H163" s="31">
        <v>15.146955999999999</v>
      </c>
      <c r="I163" s="165">
        <f>D163+F163+H163</f>
        <v>17.972929000000001</v>
      </c>
      <c r="J163" s="31">
        <f>VLOOKUP(B163,'[2]Thang 7 2022'!$B$129:$I$179,8,FALSE)</f>
        <v>15.725843999999999</v>
      </c>
      <c r="K163" s="86">
        <v>0</v>
      </c>
    </row>
    <row r="164" spans="1:11" s="33" customFormat="1" ht="14.25" customHeight="1">
      <c r="A164" s="36">
        <v>32</v>
      </c>
      <c r="B164" s="31" t="s">
        <v>170</v>
      </c>
      <c r="C164" s="30">
        <v>2</v>
      </c>
      <c r="D164" s="31">
        <v>6.3089680000000001</v>
      </c>
      <c r="E164" s="30">
        <v>0</v>
      </c>
      <c r="F164" s="31">
        <v>0</v>
      </c>
      <c r="G164" s="30">
        <v>5</v>
      </c>
      <c r="H164" s="31">
        <v>10.705921999999999</v>
      </c>
      <c r="I164" s="165">
        <f>D164+F164+H164</f>
        <v>17.014890000000001</v>
      </c>
      <c r="J164" s="31">
        <f>VLOOKUP(B164,'[2]Thang 7 2022'!$B$129:$I$179,8,FALSE)</f>
        <v>3.0078000000000001E-2</v>
      </c>
      <c r="K164" s="86">
        <v>0</v>
      </c>
    </row>
    <row r="165" spans="1:11" s="33" customFormat="1" ht="14.25" customHeight="1">
      <c r="A165" s="36">
        <v>33</v>
      </c>
      <c r="B165" s="31" t="s">
        <v>171</v>
      </c>
      <c r="C165" s="30">
        <v>1</v>
      </c>
      <c r="D165" s="31">
        <v>13.5</v>
      </c>
      <c r="E165" s="30">
        <v>1</v>
      </c>
      <c r="F165" s="31">
        <v>3</v>
      </c>
      <c r="G165" s="30">
        <v>1</v>
      </c>
      <c r="H165" s="31">
        <v>0.28000000000000003</v>
      </c>
      <c r="I165" s="165">
        <f>D165+F165+H165</f>
        <v>16.78</v>
      </c>
      <c r="J165" s="31">
        <f>VLOOKUP(B165,'[2]Thang 7 2022'!$B$129:$I$179,8,FALSE)</f>
        <v>36.2996028284375</v>
      </c>
      <c r="K165" s="86">
        <f>I165/J165*100</f>
        <v>46.226401096748006</v>
      </c>
    </row>
    <row r="166" spans="1:11" s="33" customFormat="1" ht="14.25" customHeight="1">
      <c r="A166" s="36">
        <v>34</v>
      </c>
      <c r="B166" s="31" t="s">
        <v>175</v>
      </c>
      <c r="C166" s="30">
        <v>3</v>
      </c>
      <c r="D166" s="31">
        <v>15.4</v>
      </c>
      <c r="E166" s="30">
        <v>0</v>
      </c>
      <c r="F166" s="31">
        <v>0</v>
      </c>
      <c r="G166" s="30">
        <v>1</v>
      </c>
      <c r="H166" s="31">
        <v>0.17019999999999999</v>
      </c>
      <c r="I166" s="165">
        <f>D166+F166+H166</f>
        <v>15.5702</v>
      </c>
      <c r="J166" s="31">
        <f>VLOOKUP(B166,'[2]Thang 7 2022'!$B$129:$I$179,8,FALSE)</f>
        <v>7.4283652000000009</v>
      </c>
      <c r="K166" s="86">
        <f>I166/J166*100</f>
        <v>209.60466510181806</v>
      </c>
    </row>
    <row r="167" spans="1:11" s="33" customFormat="1" ht="14.25" customHeight="1">
      <c r="A167" s="36">
        <v>35</v>
      </c>
      <c r="B167" s="31" t="s">
        <v>173</v>
      </c>
      <c r="C167" s="30">
        <v>2</v>
      </c>
      <c r="D167" s="31">
        <v>6.6</v>
      </c>
      <c r="E167" s="30">
        <v>1</v>
      </c>
      <c r="F167" s="31">
        <v>5</v>
      </c>
      <c r="G167" s="30">
        <v>3</v>
      </c>
      <c r="H167" s="31">
        <v>0.30600344000000002</v>
      </c>
      <c r="I167" s="165">
        <f>D167+F167+H167</f>
        <v>11.906003439999999</v>
      </c>
      <c r="J167" s="31">
        <f>VLOOKUP(B167,'[2]Thang 7 2022'!$B$129:$I$179,8,FALSE)</f>
        <v>16.426512519999999</v>
      </c>
      <c r="K167" s="86">
        <f>I167/J167*100</f>
        <v>72.480408884746041</v>
      </c>
    </row>
    <row r="168" spans="1:11" s="33" customFormat="1" ht="14.25" customHeight="1">
      <c r="A168" s="36">
        <v>36</v>
      </c>
      <c r="B168" s="31" t="s">
        <v>198</v>
      </c>
      <c r="C168" s="30">
        <v>0</v>
      </c>
      <c r="D168" s="31">
        <v>0</v>
      </c>
      <c r="E168" s="30">
        <v>0</v>
      </c>
      <c r="F168" s="31">
        <v>0</v>
      </c>
      <c r="G168" s="30">
        <v>1</v>
      </c>
      <c r="H168" s="31">
        <v>10.101756460000001</v>
      </c>
      <c r="I168" s="165">
        <f>D168+F168+H168</f>
        <v>10.101756460000001</v>
      </c>
      <c r="J168" s="31">
        <f>VLOOKUP(B168,'[2]Thang 7 2022'!$B$129:$I$179,8,FALSE)</f>
        <v>1.7231723600000002</v>
      </c>
      <c r="K168" s="86">
        <v>0</v>
      </c>
    </row>
    <row r="169" spans="1:11" s="33" customFormat="1" ht="14.25" customHeight="1">
      <c r="A169" s="36">
        <v>37</v>
      </c>
      <c r="B169" s="31" t="s">
        <v>188</v>
      </c>
      <c r="C169" s="30">
        <v>0</v>
      </c>
      <c r="D169" s="31">
        <v>0</v>
      </c>
      <c r="E169" s="30">
        <v>0</v>
      </c>
      <c r="F169" s="31">
        <v>0</v>
      </c>
      <c r="G169" s="30">
        <v>2</v>
      </c>
      <c r="H169" s="31">
        <v>7.3177562199999997</v>
      </c>
      <c r="I169" s="165">
        <f>D169+F169+H169</f>
        <v>7.3177562199999997</v>
      </c>
      <c r="J169" s="31">
        <f>VLOOKUP(B169,'[2]Thang 7 2022'!$B$129:$I$179,8,FALSE)</f>
        <v>23.008823530000001</v>
      </c>
      <c r="K169" s="86">
        <v>0</v>
      </c>
    </row>
    <row r="170" spans="1:11" s="33" customFormat="1" ht="14.25" customHeight="1">
      <c r="A170" s="36">
        <v>38</v>
      </c>
      <c r="B170" s="31" t="s">
        <v>190</v>
      </c>
      <c r="C170" s="30">
        <v>2</v>
      </c>
      <c r="D170" s="31">
        <v>4.056114</v>
      </c>
      <c r="E170" s="30">
        <v>0</v>
      </c>
      <c r="F170" s="31">
        <v>0</v>
      </c>
      <c r="G170" s="30">
        <v>0</v>
      </c>
      <c r="H170" s="31">
        <v>0</v>
      </c>
      <c r="I170" s="165">
        <f>D170+F170+H170</f>
        <v>4.056114</v>
      </c>
      <c r="J170" s="31">
        <f>VLOOKUP(B170,'[2]Thang 7 2022'!$B$129:$I$179,8,FALSE)</f>
        <v>1.1280362500000001</v>
      </c>
      <c r="K170" s="86">
        <f>I170/J170*100</f>
        <v>359.57301904083312</v>
      </c>
    </row>
    <row r="171" spans="1:11" s="33" customFormat="1" ht="14.25" customHeight="1">
      <c r="A171" s="36">
        <v>39</v>
      </c>
      <c r="B171" s="31" t="s">
        <v>174</v>
      </c>
      <c r="C171" s="30">
        <v>1</v>
      </c>
      <c r="D171" s="31">
        <v>4</v>
      </c>
      <c r="E171" s="30">
        <v>0</v>
      </c>
      <c r="F171" s="31">
        <v>0</v>
      </c>
      <c r="G171" s="30">
        <v>2</v>
      </c>
      <c r="H171" s="31">
        <v>5.6509999999999998E-3</v>
      </c>
      <c r="I171" s="165">
        <f>D171+F171+H171</f>
        <v>4.0056510000000003</v>
      </c>
      <c r="J171" s="31">
        <f>VLOOKUP(B171,'[2]Thang 7 2022'!$B$129:$I$179,8,FALSE)</f>
        <v>19.765338370000002</v>
      </c>
      <c r="K171" s="86">
        <f>I171/J171*100</f>
        <v>20.266038076432892</v>
      </c>
    </row>
    <row r="172" spans="1:11" s="33" customFormat="1" ht="14.25" customHeight="1">
      <c r="A172" s="36">
        <v>40</v>
      </c>
      <c r="B172" s="194" t="s">
        <v>194</v>
      </c>
      <c r="C172" s="30">
        <v>2</v>
      </c>
      <c r="D172" s="31">
        <v>3.5834739999999998</v>
      </c>
      <c r="E172" s="30">
        <v>0</v>
      </c>
      <c r="F172" s="31">
        <v>0</v>
      </c>
      <c r="G172" s="30">
        <v>0</v>
      </c>
      <c r="H172" s="31">
        <v>0</v>
      </c>
      <c r="I172" s="165">
        <f>D172+F172+H172</f>
        <v>3.5834739999999998</v>
      </c>
      <c r="J172" s="31"/>
      <c r="K172" s="86">
        <v>0</v>
      </c>
    </row>
    <row r="173" spans="1:11" s="33" customFormat="1" ht="14.25" customHeight="1">
      <c r="A173" s="36">
        <v>41</v>
      </c>
      <c r="B173" s="37" t="s">
        <v>185</v>
      </c>
      <c r="C173" s="30">
        <v>1</v>
      </c>
      <c r="D173" s="31">
        <v>4.2500000000000003E-2</v>
      </c>
      <c r="E173" s="30">
        <v>1</v>
      </c>
      <c r="F173" s="31">
        <v>0.5</v>
      </c>
      <c r="G173" s="30">
        <v>17</v>
      </c>
      <c r="H173" s="31">
        <v>1.0589995799999998</v>
      </c>
      <c r="I173" s="165">
        <f>D173+F173+H173</f>
        <v>1.6014995799999998</v>
      </c>
      <c r="J173" s="31">
        <f>VLOOKUP(B173,'[2]Thang 7 2022'!$B$129:$I$179,8,FALSE)</f>
        <v>5.8652084200000001</v>
      </c>
      <c r="K173" s="86">
        <f>I173/J173*100</f>
        <v>27.305075375309507</v>
      </c>
    </row>
    <row r="174" spans="1:11" s="33" customFormat="1" ht="14.25" customHeight="1">
      <c r="A174" s="36">
        <v>42</v>
      </c>
      <c r="B174" s="31" t="s">
        <v>181</v>
      </c>
      <c r="C174" s="30">
        <v>0</v>
      </c>
      <c r="D174" s="31">
        <v>0</v>
      </c>
      <c r="E174" s="30">
        <v>0</v>
      </c>
      <c r="F174" s="31">
        <v>0</v>
      </c>
      <c r="G174" s="30">
        <v>5</v>
      </c>
      <c r="H174" s="31">
        <v>1.18390068</v>
      </c>
      <c r="I174" s="165">
        <f>D174+F174+H174</f>
        <v>1.18390068</v>
      </c>
      <c r="J174" s="31">
        <f>VLOOKUP(B174,'[2]Thang 7 2022'!$B$129:$I$179,8,FALSE)</f>
        <v>1.4082011700000001</v>
      </c>
      <c r="K174" s="86">
        <f>I174/J174*100</f>
        <v>84.0718432296147</v>
      </c>
    </row>
    <row r="175" spans="1:11" s="33" customFormat="1" ht="14.25" customHeight="1">
      <c r="A175" s="36">
        <v>43</v>
      </c>
      <c r="B175" s="31" t="s">
        <v>177</v>
      </c>
      <c r="C175" s="30">
        <v>0</v>
      </c>
      <c r="D175" s="31">
        <v>0</v>
      </c>
      <c r="E175" s="30">
        <v>0</v>
      </c>
      <c r="F175" s="31">
        <v>0</v>
      </c>
      <c r="G175" s="30">
        <v>1</v>
      </c>
      <c r="H175" s="31">
        <v>0.84445194999999995</v>
      </c>
      <c r="I175" s="165">
        <f>D175+F175+H175</f>
        <v>0.84445194999999995</v>
      </c>
      <c r="J175" s="31">
        <f>VLOOKUP(B175,'[2]Thang 7 2022'!$B$129:$I$179,8,FALSE)</f>
        <v>1.23472885</v>
      </c>
      <c r="K175" s="86">
        <f>I175/J175*100</f>
        <v>68.39169182772396</v>
      </c>
    </row>
    <row r="176" spans="1:11" s="33" customFormat="1" ht="14.25" customHeight="1">
      <c r="A176" s="36">
        <v>44</v>
      </c>
      <c r="B176" s="31" t="s">
        <v>189</v>
      </c>
      <c r="C176" s="30">
        <v>0</v>
      </c>
      <c r="D176" s="31">
        <v>0</v>
      </c>
      <c r="E176" s="30">
        <v>0</v>
      </c>
      <c r="F176" s="31">
        <v>0</v>
      </c>
      <c r="G176" s="30">
        <v>1</v>
      </c>
      <c r="H176" s="31">
        <v>0.84445194999999995</v>
      </c>
      <c r="I176" s="165">
        <f>D176+F176+H176</f>
        <v>0.84445194999999995</v>
      </c>
      <c r="J176" s="31"/>
      <c r="K176" s="86">
        <v>0</v>
      </c>
    </row>
    <row r="177" spans="1:11" s="33" customFormat="1" ht="14.25" customHeight="1">
      <c r="A177" s="36">
        <v>45</v>
      </c>
      <c r="B177" s="31" t="s">
        <v>182</v>
      </c>
      <c r="C177" s="30">
        <v>0</v>
      </c>
      <c r="D177" s="31">
        <v>0</v>
      </c>
      <c r="E177" s="30">
        <v>0</v>
      </c>
      <c r="F177" s="31">
        <v>0</v>
      </c>
      <c r="G177" s="30">
        <v>5</v>
      </c>
      <c r="H177" s="31">
        <v>0.84350945999999993</v>
      </c>
      <c r="I177" s="165">
        <f>D177+F177+H177</f>
        <v>0.84350945999999993</v>
      </c>
      <c r="J177" s="31">
        <f>VLOOKUP(B177,'[2]Thang 7 2022'!$B$129:$I$179,8,FALSE)</f>
        <v>2.9977742375000007</v>
      </c>
      <c r="K177" s="86">
        <f>I177/J177*100</f>
        <v>28.137858063102385</v>
      </c>
    </row>
    <row r="178" spans="1:11" s="33" customFormat="1" ht="14.25" customHeight="1">
      <c r="A178" s="36">
        <v>46</v>
      </c>
      <c r="B178" s="31" t="s">
        <v>183</v>
      </c>
      <c r="C178" s="30">
        <v>0</v>
      </c>
      <c r="D178" s="31">
        <v>0</v>
      </c>
      <c r="E178" s="30">
        <v>0</v>
      </c>
      <c r="F178" s="31">
        <v>0</v>
      </c>
      <c r="G178" s="30">
        <v>1</v>
      </c>
      <c r="H178" s="31">
        <v>0.35397271999999996</v>
      </c>
      <c r="I178" s="165">
        <f>D178+F178+H178</f>
        <v>0.35397271999999996</v>
      </c>
      <c r="J178" s="31"/>
      <c r="K178" s="86">
        <v>0</v>
      </c>
    </row>
    <row r="179" spans="1:11" s="33" customFormat="1" ht="14.25" customHeight="1">
      <c r="A179" s="36">
        <v>47</v>
      </c>
      <c r="B179" s="31" t="s">
        <v>264</v>
      </c>
      <c r="C179" s="30">
        <v>1</v>
      </c>
      <c r="D179" s="31">
        <v>5.1063830000000004E-2</v>
      </c>
      <c r="E179" s="30">
        <v>1</v>
      </c>
      <c r="F179" s="31">
        <v>0.3</v>
      </c>
      <c r="G179" s="30">
        <v>0</v>
      </c>
      <c r="H179" s="31">
        <v>0</v>
      </c>
      <c r="I179" s="165">
        <f>D179+F179+H179</f>
        <v>0.35106382999999997</v>
      </c>
      <c r="J179" s="31">
        <f>VLOOKUP(B179,'[2]Thang 7 2022'!$B$129:$I$179,8,FALSE)</f>
        <v>0.3</v>
      </c>
      <c r="K179" s="86">
        <f>I179/J179*100</f>
        <v>117.02127666666667</v>
      </c>
    </row>
    <row r="180" spans="1:11" s="33" customFormat="1" ht="14.25" customHeight="1">
      <c r="A180" s="36">
        <v>48</v>
      </c>
      <c r="B180" s="31" t="s">
        <v>199</v>
      </c>
      <c r="C180" s="30">
        <v>0</v>
      </c>
      <c r="D180" s="31">
        <v>0</v>
      </c>
      <c r="E180" s="30">
        <v>0</v>
      </c>
      <c r="F180" s="31">
        <v>0</v>
      </c>
      <c r="G180" s="30">
        <v>1</v>
      </c>
      <c r="H180" s="31">
        <v>0.20532464</v>
      </c>
      <c r="I180" s="165">
        <f>D180+F180+H180</f>
        <v>0.20532464</v>
      </c>
      <c r="J180" s="31">
        <f>VLOOKUP(B180,'[2]Thang 7 2022'!$B$129:$I$179,8,FALSE)</f>
        <v>9.5168059999999999E-2</v>
      </c>
      <c r="K180" s="86">
        <v>0</v>
      </c>
    </row>
    <row r="181" spans="1:11" s="33" customFormat="1" ht="14.25" customHeight="1">
      <c r="A181" s="36">
        <v>49</v>
      </c>
      <c r="B181" s="31" t="s">
        <v>166</v>
      </c>
      <c r="C181" s="30">
        <v>0</v>
      </c>
      <c r="D181" s="31">
        <v>0</v>
      </c>
      <c r="E181" s="30">
        <v>0</v>
      </c>
      <c r="F181" s="31">
        <v>0</v>
      </c>
      <c r="G181" s="30">
        <v>5</v>
      </c>
      <c r="H181" s="31">
        <v>0.14892015</v>
      </c>
      <c r="I181" s="165">
        <f>D181+F181+H181</f>
        <v>0.14892015</v>
      </c>
      <c r="J181" s="31">
        <f>VLOOKUP(B181,'[2]Thang 7 2022'!$B$129:$I$179,8,FALSE)</f>
        <v>30.835892090000002</v>
      </c>
      <c r="K181" s="86">
        <f>I181/J181*100</f>
        <v>0.48294419232415992</v>
      </c>
    </row>
    <row r="182" spans="1:11" s="33" customFormat="1" ht="14.25" customHeight="1">
      <c r="A182" s="36">
        <v>50</v>
      </c>
      <c r="B182" s="149" t="s">
        <v>192</v>
      </c>
      <c r="C182" s="30">
        <v>0</v>
      </c>
      <c r="D182" s="31">
        <v>0</v>
      </c>
      <c r="E182" s="30">
        <v>1</v>
      </c>
      <c r="F182" s="31">
        <v>5.2664000000000002E-2</v>
      </c>
      <c r="G182" s="30">
        <v>0</v>
      </c>
      <c r="H182" s="31">
        <v>0</v>
      </c>
      <c r="I182" s="165">
        <f>D182+F182+H182</f>
        <v>5.2664000000000002E-2</v>
      </c>
      <c r="J182" s="31">
        <f>VLOOKUP(B182,'[2]Thang 7 2022'!$B$129:$I$179,8,FALSE)</f>
        <v>1.1090359999999999</v>
      </c>
      <c r="K182" s="86">
        <f>I182/J182*100</f>
        <v>4.7486285386588003</v>
      </c>
    </row>
    <row r="183" spans="1:11" s="33" customFormat="1" ht="14.25" customHeight="1">
      <c r="A183" s="36">
        <v>51</v>
      </c>
      <c r="B183" s="149" t="s">
        <v>193</v>
      </c>
      <c r="C183" s="30">
        <v>0</v>
      </c>
      <c r="D183" s="31">
        <v>0</v>
      </c>
      <c r="E183" s="30">
        <v>0</v>
      </c>
      <c r="F183" s="31">
        <v>0</v>
      </c>
      <c r="G183" s="30">
        <v>1</v>
      </c>
      <c r="H183" s="31">
        <v>1.7045000000000001E-2</v>
      </c>
      <c r="I183" s="165">
        <f>D183+F183+H183</f>
        <v>1.7045000000000001E-2</v>
      </c>
      <c r="J183" s="31">
        <f>VLOOKUP(B183,'[2]Thang 7 2022'!$B$129:$I$179,8,FALSE)</f>
        <v>0.86432255000000002</v>
      </c>
      <c r="K183" s="86">
        <f>I183/J183*100</f>
        <v>1.9720647112585459</v>
      </c>
    </row>
    <row r="184" spans="1:11" s="33" customFormat="1" ht="14.25" customHeight="1">
      <c r="A184" s="36">
        <v>52</v>
      </c>
      <c r="B184" s="31" t="s">
        <v>186</v>
      </c>
      <c r="C184" s="30">
        <v>0</v>
      </c>
      <c r="D184" s="31">
        <v>0</v>
      </c>
      <c r="E184" s="30">
        <v>0</v>
      </c>
      <c r="F184" s="31">
        <v>0</v>
      </c>
      <c r="G184" s="30">
        <v>1</v>
      </c>
      <c r="H184" s="83">
        <v>4.2326300000000002E-3</v>
      </c>
      <c r="I184" s="83">
        <f>D184+F184+H184</f>
        <v>4.2326300000000002E-3</v>
      </c>
      <c r="J184" s="31">
        <f>VLOOKUP(B184,'[2]Thang 7 2022'!$B$129:$I$179,8,FALSE)</f>
        <v>0.20557252000000004</v>
      </c>
      <c r="K184" s="86">
        <v>0</v>
      </c>
    </row>
    <row r="185" spans="1:11" s="184" customFormat="1" ht="14.25">
      <c r="A185" s="195" t="s">
        <v>62</v>
      </c>
      <c r="B185" s="196"/>
      <c r="C185" s="197">
        <f t="shared" ref="C185:I185" si="1">SUM(C133:C184)</f>
        <v>1627</v>
      </c>
      <c r="D185" s="198">
        <f t="shared" si="1"/>
        <v>7935.1076316900017</v>
      </c>
      <c r="E185" s="197">
        <f t="shared" si="1"/>
        <v>736</v>
      </c>
      <c r="F185" s="198">
        <f t="shared" si="1"/>
        <v>4159.5451423817185</v>
      </c>
      <c r="G185" s="197">
        <f t="shared" si="1"/>
        <v>1852</v>
      </c>
      <c r="H185" s="198">
        <f t="shared" si="1"/>
        <v>4144.122640409998</v>
      </c>
      <c r="I185" s="199">
        <f t="shared" si="1"/>
        <v>16238.775414481723</v>
      </c>
      <c r="J185" s="198"/>
      <c r="K185" s="200">
        <f>I185/'thang 7'!D10*100</f>
        <v>104.48725446164349</v>
      </c>
    </row>
    <row r="189" spans="1:11">
      <c r="A189" s="153" t="s">
        <v>318</v>
      </c>
      <c r="B189" s="153"/>
      <c r="C189" s="153"/>
      <c r="D189" s="153"/>
      <c r="E189" s="153"/>
      <c r="F189" s="153"/>
      <c r="G189" s="153"/>
      <c r="H189" s="153"/>
      <c r="I189" s="153"/>
      <c r="J189" s="153"/>
      <c r="K189" s="153"/>
    </row>
    <row r="190" spans="1:11">
      <c r="A190" s="156" t="str">
        <f>A6</f>
        <v>Tính từ 01/01/2023 đến 20/07/2023</v>
      </c>
      <c r="B190" s="156"/>
      <c r="C190" s="156"/>
      <c r="D190" s="156"/>
      <c r="E190" s="156"/>
      <c r="F190" s="156"/>
      <c r="G190" s="156"/>
      <c r="H190" s="156"/>
      <c r="I190" s="156"/>
      <c r="J190" s="156"/>
      <c r="K190" s="156"/>
    </row>
    <row r="191" spans="1:11">
      <c r="D191" s="24"/>
      <c r="E191" s="25"/>
      <c r="F191" s="88"/>
      <c r="J191" s="24"/>
    </row>
    <row r="192" spans="1:11" ht="60.75" customHeight="1">
      <c r="A192" s="170" t="s">
        <v>1</v>
      </c>
      <c r="B192" s="171" t="s">
        <v>309</v>
      </c>
      <c r="C192" s="172" t="s">
        <v>37</v>
      </c>
      <c r="D192" s="173" t="s">
        <v>38</v>
      </c>
      <c r="E192" s="201" t="s">
        <v>292</v>
      </c>
      <c r="F192" s="173" t="s">
        <v>293</v>
      </c>
      <c r="G192" s="172" t="s">
        <v>41</v>
      </c>
      <c r="H192" s="173" t="s">
        <v>294</v>
      </c>
      <c r="I192" s="174" t="s">
        <v>43</v>
      </c>
      <c r="J192" s="173" t="s">
        <v>315</v>
      </c>
      <c r="K192" s="175" t="s">
        <v>289</v>
      </c>
    </row>
    <row r="193" spans="1:11" s="190" customFormat="1" ht="16.5" customHeight="1">
      <c r="A193" s="202" t="s">
        <v>295</v>
      </c>
      <c r="B193" s="169" t="s">
        <v>296</v>
      </c>
      <c r="C193" s="203">
        <f t="shared" ref="C193:J193" si="2">SUM(C194:C204)</f>
        <v>592</v>
      </c>
      <c r="D193" s="204">
        <f t="shared" si="2"/>
        <v>3083.3426398900001</v>
      </c>
      <c r="E193" s="203">
        <f t="shared" si="2"/>
        <v>297</v>
      </c>
      <c r="F193" s="204">
        <f t="shared" si="2"/>
        <v>2325.0494101957029</v>
      </c>
      <c r="G193" s="203">
        <f t="shared" si="2"/>
        <v>284</v>
      </c>
      <c r="H193" s="204">
        <f t="shared" si="2"/>
        <v>2228.7726104599997</v>
      </c>
      <c r="I193" s="205">
        <f t="shared" si="2"/>
        <v>7637.1646605457017</v>
      </c>
      <c r="J193" s="206">
        <f t="shared" si="2"/>
        <v>4860.3348803746094</v>
      </c>
      <c r="K193" s="207">
        <f t="shared" ref="K193:K204" si="3">I193/J193*100</f>
        <v>157.13247849203898</v>
      </c>
    </row>
    <row r="194" spans="1:11" s="33" customFormat="1" ht="16.5" customHeight="1">
      <c r="A194" s="36">
        <v>1</v>
      </c>
      <c r="B194" s="89" t="s">
        <v>149</v>
      </c>
      <c r="C194" s="90">
        <f>VLOOKUP(B194,$B$133:$K$184,2,FALSE)</f>
        <v>233</v>
      </c>
      <c r="D194" s="91">
        <f>VLOOKUP(B194,$B$133:$K$184,3,FALSE)</f>
        <v>97.778766430000005</v>
      </c>
      <c r="E194" s="90">
        <f>VLOOKUP(B194,$B$133:$K$184,4,FALSE)</f>
        <v>107</v>
      </c>
      <c r="F194" s="91">
        <f>VLOOKUP(B194,$B$133:$K$184,5,FALSE)</f>
        <v>192.97674547656251</v>
      </c>
      <c r="G194" s="90">
        <f>VLOOKUP(B194,$B$133:$K$184,6,FALSE)</f>
        <v>194</v>
      </c>
      <c r="H194" s="91">
        <f>VLOOKUP(B194,$B$133:$K$184,7,FALSE)</f>
        <v>1992.0950683099995</v>
      </c>
      <c r="I194" s="168">
        <f>D194+F194+H194</f>
        <v>2282.8505802165619</v>
      </c>
      <c r="J194" s="91">
        <f>VLOOKUP(B194,$B$133:$K$184,9,FALSE)</f>
        <v>826.57784992710936</v>
      </c>
      <c r="K194" s="86">
        <f>I194/J194*100</f>
        <v>276.18095263717407</v>
      </c>
    </row>
    <row r="195" spans="1:11" s="33" customFormat="1" ht="16.5" customHeight="1">
      <c r="A195" s="36">
        <v>2</v>
      </c>
      <c r="B195" s="89" t="s">
        <v>153</v>
      </c>
      <c r="C195" s="90">
        <f>VLOOKUP(B195,$B$133:$K$184,2,FALSE)</f>
        <v>56</v>
      </c>
      <c r="D195" s="91">
        <f>VLOOKUP(B195,$B$133:$K$184,3,FALSE)</f>
        <v>420.97356113999996</v>
      </c>
      <c r="E195" s="90">
        <f>VLOOKUP(B195,$B$133:$K$184,4,FALSE)</f>
        <v>33</v>
      </c>
      <c r="F195" s="91">
        <f>VLOOKUP(B195,$B$133:$K$184,5,FALSE)</f>
        <v>1472.999771</v>
      </c>
      <c r="G195" s="90">
        <f>VLOOKUP(B195,$B$133:$K$184,6,FALSE)</f>
        <v>22</v>
      </c>
      <c r="H195" s="91">
        <f>VLOOKUP(B195,$B$133:$K$184,7,FALSE)</f>
        <v>107.48661604</v>
      </c>
      <c r="I195" s="168">
        <f>D195+F195+H195</f>
        <v>2001.4599481799999</v>
      </c>
      <c r="J195" s="91">
        <f>VLOOKUP(B195,$B$133:$K$184,9,FALSE)</f>
        <v>1018.5694178587501</v>
      </c>
      <c r="K195" s="86">
        <f>I195/J195*100</f>
        <v>196.4971570015812</v>
      </c>
    </row>
    <row r="196" spans="1:11" s="33" customFormat="1" ht="16.5" customHeight="1">
      <c r="A196" s="36">
        <v>3</v>
      </c>
      <c r="B196" s="89" t="s">
        <v>154</v>
      </c>
      <c r="C196" s="90">
        <f>VLOOKUP(B196,$B$133:$K$184,2,FALSE)</f>
        <v>180</v>
      </c>
      <c r="D196" s="91">
        <f>VLOOKUP(B196,$B$133:$K$184,3,FALSE)</f>
        <v>745.12854731999994</v>
      </c>
      <c r="E196" s="90">
        <f>VLOOKUP(B196,$B$133:$K$184,4,FALSE)</f>
        <v>83</v>
      </c>
      <c r="F196" s="91">
        <f>VLOOKUP(B196,$B$133:$K$184,5,FALSE)</f>
        <v>284.52276159414066</v>
      </c>
      <c r="G196" s="90">
        <f>VLOOKUP(B196,$B$133:$K$184,6,FALSE)</f>
        <v>38</v>
      </c>
      <c r="H196" s="91">
        <f>VLOOKUP(B196,$B$133:$K$184,7,FALSE)</f>
        <v>19.524199940000006</v>
      </c>
      <c r="I196" s="168">
        <f>D196+F196+H196</f>
        <v>1049.1755088541406</v>
      </c>
      <c r="J196" s="91">
        <f>VLOOKUP(B196,$B$133:$K$184,9,FALSE)</f>
        <v>1682.5255319150001</v>
      </c>
      <c r="K196" s="86">
        <f>I196/J196*100</f>
        <v>62.357182042878158</v>
      </c>
    </row>
    <row r="197" spans="1:11" s="33" customFormat="1" ht="16.5" customHeight="1">
      <c r="A197" s="36">
        <v>4</v>
      </c>
      <c r="B197" s="89" t="s">
        <v>176</v>
      </c>
      <c r="C197" s="90">
        <f>VLOOKUP(B197,$B$133:$K$184,2,FALSE)</f>
        <v>12</v>
      </c>
      <c r="D197" s="91">
        <f>VLOOKUP(B197,$B$133:$K$184,3,FALSE)</f>
        <v>697.24252899999999</v>
      </c>
      <c r="E197" s="90">
        <f>VLOOKUP(B197,$B$133:$K$184,4,FALSE)</f>
        <v>0</v>
      </c>
      <c r="F197" s="91">
        <f>VLOOKUP(B197,$B$133:$K$184,5,FALSE)</f>
        <v>0</v>
      </c>
      <c r="G197" s="90">
        <f>VLOOKUP(B197,$B$133:$K$184,6,FALSE)</f>
        <v>2</v>
      </c>
      <c r="H197" s="91">
        <f>VLOOKUP(B197,$B$133:$K$184,7,FALSE)</f>
        <v>0.98228199999999999</v>
      </c>
      <c r="I197" s="168">
        <f>D197+F197+H197</f>
        <v>698.22481100000005</v>
      </c>
      <c r="J197" s="91">
        <f>VLOOKUP(B197,$B$133:$K$184,9,FALSE)</f>
        <v>146.50613056</v>
      </c>
      <c r="K197" s="86">
        <f>I197/J197*100</f>
        <v>476.58402302424446</v>
      </c>
    </row>
    <row r="198" spans="1:11" s="33" customFormat="1" ht="16.5" customHeight="1">
      <c r="A198" s="36">
        <v>5</v>
      </c>
      <c r="B198" s="89" t="s">
        <v>155</v>
      </c>
      <c r="C198" s="90">
        <f>VLOOKUP(B198,$B$133:$K$184,2,FALSE)</f>
        <v>27</v>
      </c>
      <c r="D198" s="91">
        <f>VLOOKUP(B198,$B$133:$K$184,3,FALSE)</f>
        <v>379.20430699999997</v>
      </c>
      <c r="E198" s="90">
        <f>VLOOKUP(B198,$B$133:$K$184,4,FALSE)</f>
        <v>34</v>
      </c>
      <c r="F198" s="91">
        <f>VLOOKUP(B198,$B$133:$K$184,5,FALSE)</f>
        <v>170.25119512500001</v>
      </c>
      <c r="G198" s="90">
        <f>VLOOKUP(B198,$B$133:$K$184,6,FALSE)</f>
        <v>10</v>
      </c>
      <c r="H198" s="91">
        <f>VLOOKUP(B198,$B$133:$K$184,7,FALSE)</f>
        <v>4.1517359999999996</v>
      </c>
      <c r="I198" s="168">
        <f>D198+F198+H198</f>
        <v>553.60723812499998</v>
      </c>
      <c r="J198" s="91">
        <f>VLOOKUP(B198,$B$133:$K$184,9,FALSE)</f>
        <v>377.59101470999997</v>
      </c>
      <c r="K198" s="86">
        <f>I198/J198*100</f>
        <v>146.61557520116978</v>
      </c>
    </row>
    <row r="199" spans="1:11" s="33" customFormat="1" ht="16.5" customHeight="1">
      <c r="A199" s="36">
        <v>6</v>
      </c>
      <c r="B199" s="89" t="s">
        <v>163</v>
      </c>
      <c r="C199" s="90">
        <f>VLOOKUP(B199,$B$133:$K$184,2,FALSE)</f>
        <v>8</v>
      </c>
      <c r="D199" s="91">
        <f>VLOOKUP(B199,$B$133:$K$184,3,FALSE)</f>
        <v>143.956748</v>
      </c>
      <c r="E199" s="90">
        <f>VLOOKUP(B199,$B$133:$K$184,4,FALSE)</f>
        <v>2</v>
      </c>
      <c r="F199" s="91">
        <f>VLOOKUP(B199,$B$133:$K$184,5,FALSE)</f>
        <v>4.4550099999999997</v>
      </c>
      <c r="G199" s="90">
        <f>VLOOKUP(B199,$B$133:$K$184,6,FALSE)</f>
        <v>5</v>
      </c>
      <c r="H199" s="91">
        <f>VLOOKUP(B199,$B$133:$K$184,7,FALSE)</f>
        <v>95.136159640000002</v>
      </c>
      <c r="I199" s="168">
        <f>D199+F199+H199</f>
        <v>243.54791763999998</v>
      </c>
      <c r="J199" s="91">
        <f>VLOOKUP(B199,$B$133:$K$184,9,FALSE)</f>
        <v>20.490838190000002</v>
      </c>
      <c r="K199" s="86">
        <f>I199/J199*100</f>
        <v>1188.5698153570747</v>
      </c>
    </row>
    <row r="200" spans="1:11" s="33" customFormat="1" ht="16.5" customHeight="1">
      <c r="A200" s="36">
        <v>7</v>
      </c>
      <c r="B200" s="89" t="s">
        <v>161</v>
      </c>
      <c r="C200" s="90">
        <f>VLOOKUP(B200,$B$133:$K$184,2,FALSE)</f>
        <v>38</v>
      </c>
      <c r="D200" s="91">
        <f>VLOOKUP(B200,$B$133:$K$184,3,FALSE)</f>
        <v>178.56332800000001</v>
      </c>
      <c r="E200" s="90">
        <f>VLOOKUP(B200,$B$133:$K$184,4,FALSE)</f>
        <v>16</v>
      </c>
      <c r="F200" s="91">
        <f>VLOOKUP(B200,$B$133:$K$184,5,FALSE)</f>
        <v>45.822657</v>
      </c>
      <c r="G200" s="90">
        <f>VLOOKUP(B200,$B$133:$K$184,6,FALSE)</f>
        <v>10</v>
      </c>
      <c r="H200" s="91">
        <f>VLOOKUP(B200,$B$133:$K$184,7,FALSE)</f>
        <v>8.5153112400000008</v>
      </c>
      <c r="I200" s="168">
        <f>D200+F200+H200</f>
        <v>232.90129623999999</v>
      </c>
      <c r="J200" s="91">
        <f>VLOOKUP(B200,$B$133:$K$184,9,FALSE)</f>
        <v>236.33807427875001</v>
      </c>
      <c r="K200" s="86">
        <f>I200/J200*100</f>
        <v>98.545821256588354</v>
      </c>
    </row>
    <row r="201" spans="1:11" s="33" customFormat="1" ht="16.5" customHeight="1">
      <c r="A201" s="36">
        <v>8</v>
      </c>
      <c r="B201" s="89" t="s">
        <v>168</v>
      </c>
      <c r="C201" s="90">
        <f>VLOOKUP(B201,$B$133:$K$184,2,FALSE)</f>
        <v>15</v>
      </c>
      <c r="D201" s="91">
        <f>VLOOKUP(B201,$B$133:$K$184,3,FALSE)</f>
        <v>199.17176000000001</v>
      </c>
      <c r="E201" s="90">
        <f>VLOOKUP(B201,$B$133:$K$184,4,FALSE)</f>
        <v>4</v>
      </c>
      <c r="F201" s="91">
        <f>VLOOKUP(B201,$B$133:$K$184,5,FALSE)</f>
        <v>14.484356999999999</v>
      </c>
      <c r="G201" s="90">
        <f>VLOOKUP(B201,$B$133:$K$184,6,FALSE)</f>
        <v>1</v>
      </c>
      <c r="H201" s="91">
        <f>VLOOKUP(B201,$B$133:$K$184,7,FALSE)</f>
        <v>8.5298390000000002E-2</v>
      </c>
      <c r="I201" s="168">
        <f>D201+F201+H201</f>
        <v>213.74141538999999</v>
      </c>
      <c r="J201" s="91">
        <f>VLOOKUP(B201,$B$133:$K$184,9,FALSE)</f>
        <v>83.060749479999998</v>
      </c>
      <c r="K201" s="86">
        <f>I201/J201*100</f>
        <v>257.33143118515477</v>
      </c>
    </row>
    <row r="202" spans="1:11" s="33" customFormat="1" ht="16.5" customHeight="1">
      <c r="A202" s="36">
        <v>9</v>
      </c>
      <c r="B202" s="89" t="s">
        <v>165</v>
      </c>
      <c r="C202" s="90">
        <f>VLOOKUP(B202,$B$133:$K$184,2,FALSE)</f>
        <v>9</v>
      </c>
      <c r="D202" s="91">
        <f>VLOOKUP(B202,$B$133:$K$184,3,FALSE)</f>
        <v>86.65</v>
      </c>
      <c r="E202" s="90">
        <f>VLOOKUP(B202,$B$133:$K$184,4,FALSE)</f>
        <v>2</v>
      </c>
      <c r="F202" s="91">
        <f>VLOOKUP(B202,$B$133:$K$184,5,FALSE)</f>
        <v>102.11164599999999</v>
      </c>
      <c r="G202" s="90">
        <f>VLOOKUP(B202,$B$133:$K$184,6,FALSE)</f>
        <v>0</v>
      </c>
      <c r="H202" s="91">
        <f>VLOOKUP(B202,$B$133:$K$184,7,FALSE)</f>
        <v>0</v>
      </c>
      <c r="I202" s="168">
        <f>D202+F202+H202</f>
        <v>188.76164599999998</v>
      </c>
      <c r="J202" s="91">
        <f>VLOOKUP(B202,$B$133:$K$184,9,FALSE)</f>
        <v>126.012439</v>
      </c>
      <c r="K202" s="86">
        <f>I202/J202*100</f>
        <v>149.7960419605877</v>
      </c>
    </row>
    <row r="203" spans="1:11" s="33" customFormat="1" ht="16.5" customHeight="1">
      <c r="A203" s="36">
        <v>10</v>
      </c>
      <c r="B203" s="89" t="s">
        <v>156</v>
      </c>
      <c r="C203" s="90">
        <f>VLOOKUP(B203,$B$133:$K$184,2,FALSE)</f>
        <v>11</v>
      </c>
      <c r="D203" s="91">
        <f>VLOOKUP(B203,$B$133:$K$184,3,FALSE)</f>
        <v>119.273093</v>
      </c>
      <c r="E203" s="90">
        <f>VLOOKUP(B203,$B$133:$K$184,4,FALSE)</f>
        <v>16</v>
      </c>
      <c r="F203" s="91">
        <f>VLOOKUP(B203,$B$133:$K$184,5,FALSE)</f>
        <v>37.425266999999998</v>
      </c>
      <c r="G203" s="90">
        <f>VLOOKUP(B203,$B$133:$K$184,6,FALSE)</f>
        <v>1</v>
      </c>
      <c r="H203" s="91">
        <f>VLOOKUP(B203,$B$133:$K$184,7,FALSE)</f>
        <v>0.62573889999999999</v>
      </c>
      <c r="I203" s="168">
        <f>D203+F203+H203</f>
        <v>157.3240989</v>
      </c>
      <c r="J203" s="91">
        <f>VLOOKUP(B203,$B$133:$K$184,9,FALSE)</f>
        <v>335.23446925499996</v>
      </c>
      <c r="K203" s="86">
        <f>I203/J203*100</f>
        <v>46.929571189270995</v>
      </c>
    </row>
    <row r="204" spans="1:11" s="33" customFormat="1" ht="16.5" customHeight="1">
      <c r="A204" s="92">
        <v>11</v>
      </c>
      <c r="B204" s="89" t="s">
        <v>175</v>
      </c>
      <c r="C204" s="90">
        <f>VLOOKUP(B204,$B$133:$K$184,2,FALSE)</f>
        <v>3</v>
      </c>
      <c r="D204" s="91">
        <f>VLOOKUP(B204,$B$133:$K$184,3,FALSE)</f>
        <v>15.4</v>
      </c>
      <c r="E204" s="90">
        <f>VLOOKUP(B204,$B$133:$K$184,4,FALSE)</f>
        <v>0</v>
      </c>
      <c r="F204" s="91">
        <f>VLOOKUP(B204,$B$133:$K$184,5,FALSE)</f>
        <v>0</v>
      </c>
      <c r="G204" s="90">
        <f>VLOOKUP(B204,$B$133:$K$184,6,FALSE)</f>
        <v>1</v>
      </c>
      <c r="H204" s="91">
        <f>VLOOKUP(B204,$B$133:$K$184,7,FALSE)</f>
        <v>0.17019999999999999</v>
      </c>
      <c r="I204" s="168">
        <f>D204+F204+H204</f>
        <v>15.5702</v>
      </c>
      <c r="J204" s="91">
        <f>VLOOKUP(B204,$B$133:$K$184,9,FALSE)</f>
        <v>7.4283652000000009</v>
      </c>
      <c r="K204" s="86">
        <f>I204/J204*100</f>
        <v>209.60466510181806</v>
      </c>
    </row>
    <row r="205" spans="1:11" ht="16.5" customHeight="1">
      <c r="A205" s="208" t="s">
        <v>297</v>
      </c>
      <c r="B205" s="209" t="s">
        <v>304</v>
      </c>
      <c r="C205" s="209">
        <f t="shared" ref="C205:I205" si="4">SUM(C206:C211)</f>
        <v>786</v>
      </c>
      <c r="D205" s="210">
        <f t="shared" si="4"/>
        <v>1776.7158748900001</v>
      </c>
      <c r="E205" s="209">
        <f t="shared" si="4"/>
        <v>303</v>
      </c>
      <c r="F205" s="210">
        <f t="shared" si="4"/>
        <v>1269.3450989692187</v>
      </c>
      <c r="G205" s="209">
        <f t="shared" si="4"/>
        <v>1427</v>
      </c>
      <c r="H205" s="210">
        <f>SUM(H206:H211)</f>
        <v>1799.4935926800003</v>
      </c>
      <c r="I205" s="211">
        <f t="shared" si="4"/>
        <v>4845.5545665392183</v>
      </c>
      <c r="J205" s="210">
        <f>SUM(J206:J211)</f>
        <v>6367.257459413514</v>
      </c>
      <c r="K205" s="212">
        <f t="shared" ref="K205:K212" si="5">I205/J205*100</f>
        <v>76.101125130026404</v>
      </c>
    </row>
    <row r="206" spans="1:11" s="33" customFormat="1" ht="16.5" customHeight="1">
      <c r="A206" s="36">
        <v>1</v>
      </c>
      <c r="B206" s="89" t="s">
        <v>147</v>
      </c>
      <c r="C206" s="90">
        <f>VLOOKUP(B206,$B$133:$K$184,2,FALSE)</f>
        <v>642</v>
      </c>
      <c r="D206" s="91">
        <f>VLOOKUP(B206,$B$133:$K$184,3,FALSE)</f>
        <v>350.79541330000006</v>
      </c>
      <c r="E206" s="90">
        <f>VLOOKUP(B206,$B$133:$K$184,4,FALSE)</f>
        <v>182</v>
      </c>
      <c r="F206" s="91">
        <f>VLOOKUP(B206,$B$133:$K$184,5,FALSE)</f>
        <v>533.48250049609373</v>
      </c>
      <c r="G206" s="90">
        <f>VLOOKUP(B206,$B$133:$K$184,6,FALSE)</f>
        <v>1278</v>
      </c>
      <c r="H206" s="91">
        <f>VLOOKUP(B206,$B$133:$K$184,7,FALSE)</f>
        <v>751.16649295000025</v>
      </c>
      <c r="I206" s="168">
        <f>D206+F206+H206</f>
        <v>1635.444406746094</v>
      </c>
      <c r="J206" s="91">
        <f>VLOOKUP(B206,$B$133:$K$184,9,FALSE)</f>
        <v>2431.9621689397659</v>
      </c>
      <c r="K206" s="86">
        <f>I206/J206*100</f>
        <v>67.247937802382822</v>
      </c>
    </row>
    <row r="207" spans="1:11" s="33" customFormat="1" ht="16.5" customHeight="1">
      <c r="A207" s="36">
        <v>2</v>
      </c>
      <c r="B207" s="89" t="s">
        <v>150</v>
      </c>
      <c r="C207" s="90">
        <f>VLOOKUP(B207,$B$133:$K$184,2,FALSE)</f>
        <v>56</v>
      </c>
      <c r="D207" s="91">
        <f>VLOOKUP(B207,$B$133:$K$184,3,FALSE)</f>
        <v>371.80047861999998</v>
      </c>
      <c r="E207" s="90">
        <f>VLOOKUP(B207,$B$133:$K$184,4,FALSE)</f>
        <v>24</v>
      </c>
      <c r="F207" s="91">
        <f>VLOOKUP(B207,$B$133:$K$184,5,FALSE)</f>
        <v>58.961736426250013</v>
      </c>
      <c r="G207" s="90">
        <f>VLOOKUP(B207,$B$133:$K$184,6,FALSE)</f>
        <v>101</v>
      </c>
      <c r="H207" s="91">
        <f>VLOOKUP(B207,$B$133:$K$184,7,FALSE)</f>
        <v>648.24358026000004</v>
      </c>
      <c r="I207" s="168">
        <f>D207+F207+H207</f>
        <v>1079.0057953062501</v>
      </c>
      <c r="J207" s="91">
        <f>VLOOKUP(B207,$B$133:$K$184,9,FALSE)</f>
        <v>2596.9064351300003</v>
      </c>
      <c r="K207" s="86">
        <f>I207/J207*100</f>
        <v>41.549660038184449</v>
      </c>
    </row>
    <row r="208" spans="1:11" s="33" customFormat="1" ht="16.5" customHeight="1">
      <c r="A208" s="36">
        <v>3</v>
      </c>
      <c r="B208" s="89" t="s">
        <v>152</v>
      </c>
      <c r="C208" s="90">
        <f>VLOOKUP(B208,$B$133:$K$184,2,FALSE)</f>
        <v>43</v>
      </c>
      <c r="D208" s="91">
        <f>VLOOKUP(B208,$B$133:$K$184,3,FALSE)</f>
        <v>157.80226116999998</v>
      </c>
      <c r="E208" s="90">
        <f>VLOOKUP(B208,$B$133:$K$184,4,FALSE)</f>
        <v>48</v>
      </c>
      <c r="F208" s="91">
        <f>VLOOKUP(B208,$B$133:$K$184,5,FALSE)</f>
        <v>349.95323567187501</v>
      </c>
      <c r="G208" s="90">
        <f>VLOOKUP(B208,$B$133:$K$184,6,FALSE)</f>
        <v>33</v>
      </c>
      <c r="H208" s="91">
        <f>VLOOKUP(B208,$B$133:$K$184,7,FALSE)</f>
        <v>235.69377040000003</v>
      </c>
      <c r="I208" s="168">
        <f>D208+F208+H208</f>
        <v>743.44926724187508</v>
      </c>
      <c r="J208" s="91">
        <f>VLOOKUP(B208,$B$133:$K$184,9,FALSE)</f>
        <v>565.19459299375001</v>
      </c>
      <c r="K208" s="86">
        <f>I208/J208*100</f>
        <v>131.53863756975045</v>
      </c>
    </row>
    <row r="209" spans="1:11" s="33" customFormat="1" ht="16.5" customHeight="1">
      <c r="A209" s="36">
        <v>4</v>
      </c>
      <c r="B209" s="89" t="s">
        <v>162</v>
      </c>
      <c r="C209" s="90">
        <f>VLOOKUP(B209,$B$133:$K$184,2,FALSE)</f>
        <v>19</v>
      </c>
      <c r="D209" s="91">
        <f>VLOOKUP(B209,$B$133:$K$184,3,FALSE)</f>
        <v>616.52349279999999</v>
      </c>
      <c r="E209" s="90">
        <f>VLOOKUP(B209,$B$133:$K$184,4,FALSE)</f>
        <v>23</v>
      </c>
      <c r="F209" s="91">
        <f>VLOOKUP(B209,$B$133:$K$184,5,FALSE)</f>
        <v>-31.717030749999999</v>
      </c>
      <c r="G209" s="90">
        <f>VLOOKUP(B209,$B$133:$K$184,6,FALSE)</f>
        <v>4</v>
      </c>
      <c r="H209" s="91">
        <f>VLOOKUP(B209,$B$133:$K$184,7,FALSE)</f>
        <v>2.7251181800000004</v>
      </c>
      <c r="I209" s="168">
        <f>D209+F209+H209</f>
        <v>587.53158022999992</v>
      </c>
      <c r="J209" s="91">
        <f>VLOOKUP(B209,$B$133:$K$184,9,FALSE)</f>
        <v>179.13338152999694</v>
      </c>
      <c r="K209" s="86">
        <f>I209/J209*100</f>
        <v>327.98553525413928</v>
      </c>
    </row>
    <row r="210" spans="1:11" s="33" customFormat="1" ht="16.5" customHeight="1">
      <c r="A210" s="36">
        <v>5</v>
      </c>
      <c r="B210" s="89" t="s">
        <v>148</v>
      </c>
      <c r="C210" s="90">
        <f>VLOOKUP(B210,$B$133:$K$184,2,FALSE)</f>
        <v>17</v>
      </c>
      <c r="D210" s="91">
        <f>VLOOKUP(B210,$B$133:$K$184,3,FALSE)</f>
        <v>190.720462</v>
      </c>
      <c r="E210" s="90">
        <f>VLOOKUP(B210,$B$133:$K$184,4,FALSE)</f>
        <v>26</v>
      </c>
      <c r="F210" s="91">
        <f>VLOOKUP(B210,$B$133:$K$184,5,FALSE)</f>
        <v>358.66465712500002</v>
      </c>
      <c r="G210" s="90">
        <f>VLOOKUP(B210,$B$133:$K$184,6,FALSE)</f>
        <v>2</v>
      </c>
      <c r="H210" s="91">
        <f>VLOOKUP(B210,$B$133:$K$184,7,FALSE)</f>
        <v>0.44953566000000006</v>
      </c>
      <c r="I210" s="168">
        <f>D210+F210+H210</f>
        <v>549.83465478500011</v>
      </c>
      <c r="J210" s="91">
        <f>VLOOKUP(B210,$B$133:$K$184,9,FALSE)</f>
        <v>237.17219815000001</v>
      </c>
      <c r="K210" s="86">
        <f>I210/J210*100</f>
        <v>231.82930338118979</v>
      </c>
    </row>
    <row r="211" spans="1:11" s="33" customFormat="1" ht="16.5" customHeight="1">
      <c r="A211" s="92">
        <v>6</v>
      </c>
      <c r="B211" s="89" t="s">
        <v>151</v>
      </c>
      <c r="C211" s="90">
        <f>VLOOKUP(B211,$B$133:$K$184,2,FALSE)</f>
        <v>9</v>
      </c>
      <c r="D211" s="91">
        <f>VLOOKUP(B211,$B$133:$K$184,3,FALSE)</f>
        <v>89.073767000000004</v>
      </c>
      <c r="E211" s="90">
        <f>VLOOKUP(B211,$B$133:$K$184,4,FALSE)</f>
        <v>0</v>
      </c>
      <c r="F211" s="91">
        <f>VLOOKUP(B211,$B$133:$K$184,5,FALSE)</f>
        <v>0</v>
      </c>
      <c r="G211" s="90">
        <f>VLOOKUP(B211,$B$133:$K$184,6,FALSE)</f>
        <v>9</v>
      </c>
      <c r="H211" s="91">
        <f>VLOOKUP(B211,$B$133:$K$184,7,FALSE)</f>
        <v>161.21509523000003</v>
      </c>
      <c r="I211" s="168">
        <f>D211+F211+H211</f>
        <v>250.28886223000003</v>
      </c>
      <c r="J211" s="91">
        <f>VLOOKUP(B211,$B$133:$K$184,9,FALSE)</f>
        <v>356.88868267000004</v>
      </c>
      <c r="K211" s="86">
        <f>I211/J211*100</f>
        <v>70.130792704746995</v>
      </c>
    </row>
    <row r="212" spans="1:11" s="190" customFormat="1" ht="16.5" customHeight="1">
      <c r="A212" s="213" t="s">
        <v>299</v>
      </c>
      <c r="B212" s="209" t="s">
        <v>298</v>
      </c>
      <c r="C212" s="209">
        <f t="shared" ref="C212:I212" si="6">SUM(C213:C226)</f>
        <v>76</v>
      </c>
      <c r="D212" s="210">
        <f t="shared" si="6"/>
        <v>1421.585875</v>
      </c>
      <c r="E212" s="209">
        <f t="shared" si="6"/>
        <v>36</v>
      </c>
      <c r="F212" s="210">
        <f t="shared" si="6"/>
        <v>249.44432565624999</v>
      </c>
      <c r="G212" s="209">
        <f t="shared" si="6"/>
        <v>36</v>
      </c>
      <c r="H212" s="210">
        <f>SUM(H213:H226)</f>
        <v>37.967138100000007</v>
      </c>
      <c r="I212" s="214">
        <f t="shared" si="6"/>
        <v>1708.9973387562497</v>
      </c>
      <c r="J212" s="215">
        <f>SUM(J213:J226)</f>
        <v>2619.1748463499998</v>
      </c>
      <c r="K212" s="216">
        <f t="shared" si="5"/>
        <v>65.249455993281813</v>
      </c>
    </row>
    <row r="213" spans="1:11" s="33" customFormat="1" ht="16.5" customHeight="1">
      <c r="A213" s="36">
        <v>1</v>
      </c>
      <c r="B213" s="89" t="s">
        <v>159</v>
      </c>
      <c r="C213" s="90">
        <f>VLOOKUP(B213,$B$133:$K$184,2,FALSE)</f>
        <v>50</v>
      </c>
      <c r="D213" s="91">
        <f>VLOOKUP(B213,$B$133:$K$184,3,FALSE)</f>
        <v>1215.78217</v>
      </c>
      <c r="E213" s="90">
        <f>VLOOKUP(B213,$B$133:$K$184,4,FALSE)</f>
        <v>23</v>
      </c>
      <c r="F213" s="91">
        <f>VLOOKUP(B213,$B$133:$K$184,5,FALSE)</f>
        <v>207.78033199999999</v>
      </c>
      <c r="G213" s="90">
        <f>VLOOKUP(B213,$B$133:$K$184,6,FALSE)</f>
        <v>22</v>
      </c>
      <c r="H213" s="91">
        <f>VLOOKUP(B213,$B$133:$K$184,7,FALSE)</f>
        <v>14.433865770000001</v>
      </c>
      <c r="I213" s="165">
        <f>D213+F213+H213</f>
        <v>1437.99636777</v>
      </c>
      <c r="J213" s="91">
        <f>VLOOKUP(B213,$B$133:$K$184,9,FALSE)</f>
        <v>825.80073110000001</v>
      </c>
      <c r="K213" s="86">
        <f>I213/J213*100</f>
        <v>174.13357891491941</v>
      </c>
    </row>
    <row r="214" spans="1:11" s="33" customFormat="1" ht="16.5" customHeight="1">
      <c r="A214" s="36">
        <v>2</v>
      </c>
      <c r="B214" s="89" t="s">
        <v>169</v>
      </c>
      <c r="C214" s="90">
        <f>VLOOKUP(B214,$B$133:$K$184,2,FALSE)</f>
        <v>21</v>
      </c>
      <c r="D214" s="91">
        <f>VLOOKUP(B214,$B$133:$K$184,3,FALSE)</f>
        <v>156.30370500000001</v>
      </c>
      <c r="E214" s="90">
        <f>VLOOKUP(B214,$B$133:$K$184,4,FALSE)</f>
        <v>3</v>
      </c>
      <c r="F214" s="91">
        <f>VLOOKUP(B214,$B$133:$K$184,5,FALSE)</f>
        <v>7.4488566562500003</v>
      </c>
      <c r="G214" s="90">
        <f>VLOOKUP(B214,$B$133:$K$184,6,FALSE)</f>
        <v>5</v>
      </c>
      <c r="H214" s="91">
        <f>VLOOKUP(B214,$B$133:$K$184,7,FALSE)</f>
        <v>9.3676740600000006</v>
      </c>
      <c r="I214" s="165">
        <f>D214+F214+H214</f>
        <v>173.12023571625002</v>
      </c>
      <c r="J214" s="91">
        <f>VLOOKUP(B214,$B$133:$K$184,9,FALSE)</f>
        <v>1532.6862409999999</v>
      </c>
      <c r="K214" s="86">
        <f>I214/J214*100</f>
        <v>11.295216926022501</v>
      </c>
    </row>
    <row r="215" spans="1:11" s="33" customFormat="1" ht="16.5" customHeight="1">
      <c r="A215" s="36">
        <v>3</v>
      </c>
      <c r="B215" s="89" t="s">
        <v>167</v>
      </c>
      <c r="C215" s="90">
        <f>VLOOKUP(B215,$B$133:$K$184,2,FALSE)</f>
        <v>4</v>
      </c>
      <c r="D215" s="91">
        <f>VLOOKUP(B215,$B$133:$K$184,3,FALSE)</f>
        <v>29.1</v>
      </c>
      <c r="E215" s="90">
        <f>VLOOKUP(B215,$B$133:$K$184,4,FALSE)</f>
        <v>10</v>
      </c>
      <c r="F215" s="91">
        <f>VLOOKUP(B215,$B$133:$K$184,5,FALSE)</f>
        <v>34.215136999999999</v>
      </c>
      <c r="G215" s="90">
        <f>VLOOKUP(B215,$B$133:$K$184,6,FALSE)</f>
        <v>1</v>
      </c>
      <c r="H215" s="91">
        <f>VLOOKUP(B215,$B$133:$K$184,7,FALSE)</f>
        <v>1.28145595</v>
      </c>
      <c r="I215" s="165">
        <f>D215+F215+H215</f>
        <v>64.596592950000002</v>
      </c>
      <c r="J215" s="91">
        <f>VLOOKUP(B215,$B$133:$K$184,9,FALSE)</f>
        <v>251.34902848999999</v>
      </c>
      <c r="K215" s="86">
        <f>I215/J215*100</f>
        <v>25.699957281740598</v>
      </c>
    </row>
    <row r="216" spans="1:11" s="33" customFormat="1" ht="16.5" customHeight="1">
      <c r="A216" s="36">
        <v>4</v>
      </c>
      <c r="B216" s="89" t="s">
        <v>187</v>
      </c>
      <c r="C216" s="90">
        <f>VLOOKUP(B216,$B$133:$K$184,2,FALSE)</f>
        <v>1</v>
      </c>
      <c r="D216" s="91">
        <f>VLOOKUP(B216,$B$133:$K$184,3,FALSE)</f>
        <v>20.399999999999999</v>
      </c>
      <c r="E216" s="90">
        <f>VLOOKUP(B216,$B$133:$K$184,4,FALSE)</f>
        <v>0</v>
      </c>
      <c r="F216" s="91">
        <f>VLOOKUP(B216,$B$133:$K$184,5,FALSE)</f>
        <v>0</v>
      </c>
      <c r="G216" s="90">
        <f>VLOOKUP(B216,$B$133:$K$184,6,FALSE)</f>
        <v>5</v>
      </c>
      <c r="H216" s="91">
        <f>VLOOKUP(B216,$B$133:$K$184,7,FALSE)</f>
        <v>1.9208889099999999</v>
      </c>
      <c r="I216" s="165">
        <f>D216+F216+H216</f>
        <v>22.320888909999997</v>
      </c>
      <c r="J216" s="91">
        <f>VLOOKUP(B216,$B$133:$K$184,9,FALSE)</f>
        <v>5.5166219999999999</v>
      </c>
      <c r="K216" s="86">
        <f>I216/J216*100</f>
        <v>404.61153419610764</v>
      </c>
    </row>
    <row r="217" spans="1:11" s="33" customFormat="1" ht="16.5" customHeight="1">
      <c r="A217" s="36">
        <v>5</v>
      </c>
      <c r="B217" s="89" t="s">
        <v>198</v>
      </c>
      <c r="C217" s="90">
        <f>VLOOKUP(B217,$B$133:$K$184,2,FALSE)</f>
        <v>0</v>
      </c>
      <c r="D217" s="91">
        <f>VLOOKUP(B217,$B$133:$K$184,3,FALSE)</f>
        <v>0</v>
      </c>
      <c r="E217" s="90">
        <f>VLOOKUP(B217,$B$133:$K$184,4,FALSE)</f>
        <v>0</v>
      </c>
      <c r="F217" s="91">
        <v>0</v>
      </c>
      <c r="G217" s="90">
        <f>VLOOKUP(B217,$B$133:$K$184,6,FALSE)</f>
        <v>1</v>
      </c>
      <c r="H217" s="91">
        <f>VLOOKUP(B217,$B$133:$K$184,7,FALSE)</f>
        <v>10.101756460000001</v>
      </c>
      <c r="I217" s="165">
        <f>D217+F217+H217</f>
        <v>10.101756460000001</v>
      </c>
      <c r="J217" s="91">
        <f>VLOOKUP(B217,$B$133:$K$184,9,FALSE)</f>
        <v>1.7231723600000002</v>
      </c>
      <c r="K217" s="86"/>
    </row>
    <row r="218" spans="1:11" s="33" customFormat="1" ht="16.5" customHeight="1">
      <c r="A218" s="36">
        <v>6</v>
      </c>
      <c r="B218" s="89" t="s">
        <v>177</v>
      </c>
      <c r="C218" s="90">
        <f>VLOOKUP(B218,$B$133:$K$184,2,FALSE)</f>
        <v>0</v>
      </c>
      <c r="D218" s="91">
        <f>VLOOKUP(B218,$B$133:$K$184,3,FALSE)</f>
        <v>0</v>
      </c>
      <c r="E218" s="90">
        <f>VLOOKUP(B218,$B$133:$K$184,4,FALSE)</f>
        <v>0</v>
      </c>
      <c r="F218" s="91">
        <v>0</v>
      </c>
      <c r="G218" s="90">
        <f>VLOOKUP(B218,$B$133:$K$184,6,FALSE)</f>
        <v>1</v>
      </c>
      <c r="H218" s="91">
        <f>VLOOKUP(B218,$B$133:$K$184,7,FALSE)</f>
        <v>0.84445194999999995</v>
      </c>
      <c r="I218" s="165">
        <f>D218+F218+H218</f>
        <v>0.84445194999999995</v>
      </c>
      <c r="J218" s="91">
        <f>VLOOKUP(B218,$B$133:$K$184,9,FALSE)</f>
        <v>1.23472885</v>
      </c>
      <c r="K218" s="86"/>
    </row>
    <row r="219" spans="1:11" s="33" customFormat="1" ht="16.5" customHeight="1">
      <c r="A219" s="36">
        <v>7</v>
      </c>
      <c r="B219" s="89" t="s">
        <v>193</v>
      </c>
      <c r="C219" s="90">
        <f>VLOOKUP(B219,$B$133:$K$184,2,FALSE)</f>
        <v>0</v>
      </c>
      <c r="D219" s="91">
        <f>VLOOKUP(B219,$B$133:$K$184,3,FALSE)</f>
        <v>0</v>
      </c>
      <c r="E219" s="90">
        <f>VLOOKUP(B219,$B$133:$K$184,4,FALSE)</f>
        <v>0</v>
      </c>
      <c r="F219" s="91">
        <v>0</v>
      </c>
      <c r="G219" s="90">
        <f>VLOOKUP(B219,$B$133:$K$184,6,FALSE)</f>
        <v>1</v>
      </c>
      <c r="H219" s="91">
        <f>VLOOKUP(B219,$B$133:$K$184,7,FALSE)</f>
        <v>1.7045000000000001E-2</v>
      </c>
      <c r="I219" s="165">
        <f>D219+F219+H219</f>
        <v>1.7045000000000001E-2</v>
      </c>
      <c r="J219" s="91">
        <f>VLOOKUP(B219,$B$133:$K$184,9,FALSE)</f>
        <v>0.86432255000000002</v>
      </c>
      <c r="K219" s="86"/>
    </row>
    <row r="220" spans="1:11" s="33" customFormat="1" ht="16.5" customHeight="1">
      <c r="A220" s="36">
        <v>8</v>
      </c>
      <c r="B220" s="89" t="s">
        <v>263</v>
      </c>
      <c r="C220" s="90"/>
      <c r="D220" s="91"/>
      <c r="E220" s="90"/>
      <c r="F220" s="91">
        <v>0</v>
      </c>
      <c r="G220" s="90"/>
      <c r="H220" s="91"/>
      <c r="I220" s="165"/>
      <c r="J220" s="91"/>
      <c r="K220" s="86"/>
    </row>
    <row r="221" spans="1:11" s="33" customFormat="1" ht="16.5" customHeight="1">
      <c r="A221" s="36">
        <v>9</v>
      </c>
      <c r="B221" s="89" t="s">
        <v>200</v>
      </c>
      <c r="C221" s="90"/>
      <c r="D221" s="91"/>
      <c r="E221" s="90"/>
      <c r="F221" s="91">
        <v>0</v>
      </c>
      <c r="G221" s="90"/>
      <c r="H221" s="91"/>
      <c r="I221" s="165"/>
      <c r="J221" s="91"/>
      <c r="K221" s="86"/>
    </row>
    <row r="222" spans="1:11" s="33" customFormat="1" ht="16.5" customHeight="1">
      <c r="A222" s="36">
        <v>10</v>
      </c>
      <c r="B222" s="89" t="s">
        <v>266</v>
      </c>
      <c r="C222" s="90"/>
      <c r="D222" s="91"/>
      <c r="E222" s="90"/>
      <c r="F222" s="91">
        <v>0</v>
      </c>
      <c r="G222" s="90"/>
      <c r="H222" s="91"/>
      <c r="I222" s="165"/>
      <c r="J222" s="91"/>
      <c r="K222" s="86"/>
    </row>
    <row r="223" spans="1:11" s="33" customFormat="1" ht="16.5" customHeight="1">
      <c r="A223" s="36">
        <v>11</v>
      </c>
      <c r="B223" s="89" t="s">
        <v>265</v>
      </c>
      <c r="C223" s="90"/>
      <c r="D223" s="91"/>
      <c r="E223" s="90"/>
      <c r="F223" s="91">
        <v>0</v>
      </c>
      <c r="G223" s="90"/>
      <c r="H223" s="91"/>
      <c r="I223" s="165"/>
      <c r="J223" s="91"/>
      <c r="K223" s="86"/>
    </row>
    <row r="224" spans="1:11" s="33" customFormat="1" ht="16.5" customHeight="1">
      <c r="A224" s="36">
        <v>12</v>
      </c>
      <c r="B224" s="89" t="s">
        <v>268</v>
      </c>
      <c r="C224" s="90"/>
      <c r="D224" s="91"/>
      <c r="E224" s="90"/>
      <c r="F224" s="91">
        <v>0</v>
      </c>
      <c r="G224" s="90"/>
      <c r="H224" s="91"/>
      <c r="I224" s="165"/>
      <c r="J224" s="91"/>
      <c r="K224" s="86"/>
    </row>
    <row r="225" spans="1:11" s="33" customFormat="1" ht="16.5" customHeight="1">
      <c r="A225" s="36">
        <v>13</v>
      </c>
      <c r="B225" s="89" t="s">
        <v>267</v>
      </c>
      <c r="C225" s="90"/>
      <c r="D225" s="91"/>
      <c r="E225" s="90"/>
      <c r="F225" s="91">
        <v>0</v>
      </c>
      <c r="G225" s="90"/>
      <c r="H225" s="91"/>
      <c r="I225" s="165"/>
      <c r="J225" s="91"/>
      <c r="K225" s="86"/>
    </row>
    <row r="226" spans="1:11" s="33" customFormat="1" ht="16.5" customHeight="1">
      <c r="A226" s="92">
        <v>14</v>
      </c>
      <c r="B226" s="89" t="s">
        <v>197</v>
      </c>
      <c r="C226" s="90"/>
      <c r="D226" s="91"/>
      <c r="E226" s="90"/>
      <c r="F226" s="91">
        <v>0</v>
      </c>
      <c r="G226" s="90"/>
      <c r="H226" s="91"/>
      <c r="I226" s="165"/>
      <c r="J226" s="91"/>
      <c r="K226" s="86"/>
    </row>
    <row r="227" spans="1:11" s="190" customFormat="1" ht="16.5" customHeight="1">
      <c r="A227" s="213" t="s">
        <v>301</v>
      </c>
      <c r="B227" s="209" t="s">
        <v>300</v>
      </c>
      <c r="C227" s="209">
        <f t="shared" ref="C227:I227" si="7">SUM(C228:C241)</f>
        <v>105</v>
      </c>
      <c r="D227" s="210">
        <f t="shared" si="7"/>
        <v>998.03153757000007</v>
      </c>
      <c r="E227" s="209">
        <f t="shared" si="7"/>
        <v>41</v>
      </c>
      <c r="F227" s="210">
        <f t="shared" si="7"/>
        <v>195.97120490039066</v>
      </c>
      <c r="G227" s="209">
        <f t="shared" si="7"/>
        <v>57</v>
      </c>
      <c r="H227" s="210">
        <f>SUM(H228:H241)</f>
        <v>27.16636973</v>
      </c>
      <c r="I227" s="211">
        <f t="shared" si="7"/>
        <v>1221.1691122003906</v>
      </c>
      <c r="J227" s="210">
        <f>SUM(J228:J241)</f>
        <v>873.27568560000009</v>
      </c>
      <c r="K227" s="216">
        <f t="shared" ref="K227" si="8">I227/J227*100</f>
        <v>139.83775482783125</v>
      </c>
    </row>
    <row r="228" spans="1:11" s="33" customFormat="1" ht="16.5" customHeight="1">
      <c r="A228" s="36">
        <v>1</v>
      </c>
      <c r="B228" s="89" t="s">
        <v>179</v>
      </c>
      <c r="C228" s="90">
        <f>VLOOKUP(B228,$B$133:$K$184,2,FALSE)</f>
        <v>8</v>
      </c>
      <c r="D228" s="91">
        <f>VLOOKUP(B228,$B$133:$K$184,3,FALSE)</f>
        <v>613.14800000000002</v>
      </c>
      <c r="E228" s="90">
        <f>VLOOKUP(B228,$B$133:$K$184,4,FALSE)</f>
        <v>6</v>
      </c>
      <c r="F228" s="91">
        <f>VLOOKUP(B228,$B$133:$K$184,5,FALSE)</f>
        <v>109.78995999999999</v>
      </c>
      <c r="G228" s="90">
        <f>VLOOKUP(B228,$B$133:$K$184,6,FALSE)</f>
        <v>0</v>
      </c>
      <c r="H228" s="91">
        <f>VLOOKUP(B228,$B$133:$K$184,7,FALSE)</f>
        <v>0</v>
      </c>
      <c r="I228" s="168">
        <f>D228+F228+H228</f>
        <v>722.93795999999998</v>
      </c>
      <c r="J228" s="91">
        <f>VLOOKUP(B228,$B$133:$K$184,9,FALSE)</f>
        <v>530.04184481000004</v>
      </c>
      <c r="K228" s="86">
        <f>I228/J228*100</f>
        <v>136.39262014476344</v>
      </c>
    </row>
    <row r="229" spans="1:11" s="33" customFormat="1" ht="16.5" customHeight="1">
      <c r="A229" s="36">
        <v>2</v>
      </c>
      <c r="B229" s="90" t="s">
        <v>158</v>
      </c>
      <c r="C229" s="90">
        <f>VLOOKUP(B229,$B$133:$K$184,2,FALSE)</f>
        <v>11</v>
      </c>
      <c r="D229" s="91">
        <f>VLOOKUP(B229,$B$133:$K$184,3,FALSE)</f>
        <v>155.42819900000001</v>
      </c>
      <c r="E229" s="90">
        <f>VLOOKUP(B229,$B$133:$K$184,4,FALSE)</f>
        <v>2</v>
      </c>
      <c r="F229" s="91">
        <f>VLOOKUP(B229,$B$133:$K$184,5,FALSE)</f>
        <v>47.1</v>
      </c>
      <c r="G229" s="90">
        <f>VLOOKUP(B229,$B$133:$K$184,6,FALSE)</f>
        <v>5</v>
      </c>
      <c r="H229" s="91">
        <f>VLOOKUP(B229,$B$133:$K$184,7,FALSE)</f>
        <v>7.5735744599999997</v>
      </c>
      <c r="I229" s="168">
        <f>D229+F229+H229</f>
        <v>210.10177346</v>
      </c>
      <c r="J229" s="91">
        <f>VLOOKUP(B229,$B$133:$K$184,9,FALSE)</f>
        <v>58.712278510000004</v>
      </c>
      <c r="K229" s="86">
        <f>I229/J229*100</f>
        <v>357.84980380929181</v>
      </c>
    </row>
    <row r="230" spans="1:11" s="33" customFormat="1" ht="16.5" customHeight="1">
      <c r="A230" s="36">
        <v>3</v>
      </c>
      <c r="B230" s="90" t="s">
        <v>164</v>
      </c>
      <c r="C230" s="90">
        <f>VLOOKUP(B230,$B$133:$K$184,2,FALSE)</f>
        <v>2</v>
      </c>
      <c r="D230" s="91">
        <f>VLOOKUP(B230,$B$133:$K$184,3,FALSE)</f>
        <v>165.08500000000001</v>
      </c>
      <c r="E230" s="90">
        <f>VLOOKUP(B230,$B$133:$K$184,4,FALSE)</f>
        <v>4</v>
      </c>
      <c r="F230" s="91">
        <f>VLOOKUP(B230,$B$133:$K$184,5,FALSE)</f>
        <v>18.892332</v>
      </c>
      <c r="G230" s="90">
        <f>VLOOKUP(B230,$B$133:$K$184,6,FALSE)</f>
        <v>0</v>
      </c>
      <c r="H230" s="91">
        <f>VLOOKUP(B230,$B$133:$K$184,7,FALSE)</f>
        <v>0</v>
      </c>
      <c r="I230" s="168">
        <f>D230+F230+H230</f>
        <v>183.97733200000002</v>
      </c>
      <c r="J230" s="91">
        <f>VLOOKUP(B230,$B$133:$K$184,9,FALSE)</f>
        <v>62.723654270000004</v>
      </c>
      <c r="K230" s="86">
        <f>I230/J230*100</f>
        <v>293.31411592834161</v>
      </c>
    </row>
    <row r="231" spans="1:11" s="33" customFormat="1" ht="16.5" customHeight="1">
      <c r="A231" s="36">
        <v>4</v>
      </c>
      <c r="B231" s="90" t="s">
        <v>180</v>
      </c>
      <c r="C231" s="90">
        <f>VLOOKUP(B231,$B$133:$K$184,2,FALSE)</f>
        <v>4</v>
      </c>
      <c r="D231" s="91">
        <f>VLOOKUP(B231,$B$133:$K$184,3,FALSE)</f>
        <v>35</v>
      </c>
      <c r="E231" s="90">
        <f>VLOOKUP(B231,$B$133:$K$184,4,FALSE)</f>
        <v>1</v>
      </c>
      <c r="F231" s="91">
        <f>VLOOKUP(B231,$B$133:$K$184,5,FALSE)</f>
        <v>-2.3820000000000001</v>
      </c>
      <c r="G231" s="90">
        <f>VLOOKUP(B231,$B$133:$K$184,6,FALSE)</f>
        <v>5</v>
      </c>
      <c r="H231" s="91">
        <f>VLOOKUP(B231,$B$133:$K$184,7,FALSE)</f>
        <v>0.16036600000000001</v>
      </c>
      <c r="I231" s="168">
        <f>D231+F231+H231</f>
        <v>32.778366000000005</v>
      </c>
      <c r="J231" s="91">
        <f>VLOOKUP(B231,$B$133:$K$184,9,FALSE)</f>
        <v>25.151797000000002</v>
      </c>
      <c r="K231" s="86">
        <f>I231/J231*100</f>
        <v>130.32216346211766</v>
      </c>
    </row>
    <row r="232" spans="1:11" s="33" customFormat="1" ht="16.5" customHeight="1">
      <c r="A232" s="36">
        <v>5</v>
      </c>
      <c r="B232" s="90" t="s">
        <v>160</v>
      </c>
      <c r="C232" s="90">
        <f>VLOOKUP(B232,$B$133:$K$184,2,FALSE)</f>
        <v>70</v>
      </c>
      <c r="D232" s="91">
        <f>VLOOKUP(B232,$B$133:$K$184,3,FALSE)</f>
        <v>10.95612174</v>
      </c>
      <c r="E232" s="90">
        <f>VLOOKUP(B232,$B$133:$K$184,4,FALSE)</f>
        <v>21</v>
      </c>
      <c r="F232" s="91">
        <f>VLOOKUP(B232,$B$133:$K$184,5,FALSE)</f>
        <v>14.026004900390625</v>
      </c>
      <c r="G232" s="90">
        <f>VLOOKUP(B232,$B$133:$K$184,6,FALSE)</f>
        <v>18</v>
      </c>
      <c r="H232" s="91">
        <f>VLOOKUP(B232,$B$133:$K$184,7,FALSE)</f>
        <v>2.7658990999999999</v>
      </c>
      <c r="I232" s="168">
        <f>D232+F232+H232</f>
        <v>27.748025740390624</v>
      </c>
      <c r="J232" s="91">
        <f>VLOOKUP(B232,$B$133:$K$184,9,FALSE)</f>
        <v>106.59927936</v>
      </c>
      <c r="K232" s="86">
        <f>I232/J232*100</f>
        <v>26.030218878574061</v>
      </c>
    </row>
    <row r="233" spans="1:11" s="33" customFormat="1" ht="16.5" customHeight="1">
      <c r="A233" s="36">
        <v>6</v>
      </c>
      <c r="B233" s="90" t="s">
        <v>178</v>
      </c>
      <c r="C233" s="90">
        <f>VLOOKUP(B233,$B$133:$K$184,2,FALSE)</f>
        <v>1</v>
      </c>
      <c r="D233" s="91">
        <f>VLOOKUP(B233,$B$133:$K$184,3,FALSE)</f>
        <v>8.1064999999999998E-2</v>
      </c>
      <c r="E233" s="90">
        <f>VLOOKUP(B233,$B$133:$K$184,4,FALSE)</f>
        <v>4</v>
      </c>
      <c r="F233" s="91">
        <f>VLOOKUP(B233,$B$133:$K$184,5,FALSE)</f>
        <v>2.7449080000000001</v>
      </c>
      <c r="G233" s="90">
        <f>VLOOKUP(B233,$B$133:$K$184,6,FALSE)</f>
        <v>2</v>
      </c>
      <c r="H233" s="91">
        <f>VLOOKUP(B233,$B$133:$K$184,7,FALSE)</f>
        <v>15.146955999999999</v>
      </c>
      <c r="I233" s="168">
        <f>D233+F233+H233</f>
        <v>17.972929000000001</v>
      </c>
      <c r="J233" s="91">
        <f>VLOOKUP(B233,$B$133:$K$184,9,FALSE)</f>
        <v>15.725843999999999</v>
      </c>
      <c r="K233" s="86">
        <f>I233/J233*100</f>
        <v>114.28912177940975</v>
      </c>
    </row>
    <row r="234" spans="1:11" s="33" customFormat="1" ht="16.5" customHeight="1">
      <c r="A234" s="36">
        <v>7</v>
      </c>
      <c r="B234" s="89" t="s">
        <v>173</v>
      </c>
      <c r="C234" s="90">
        <f>VLOOKUP(B234,$B$133:$K$184,2,FALSE)</f>
        <v>2</v>
      </c>
      <c r="D234" s="91">
        <f>VLOOKUP(B234,$B$133:$K$184,3,FALSE)</f>
        <v>6.6</v>
      </c>
      <c r="E234" s="90">
        <f>VLOOKUP(B234,$B$133:$K$184,4,FALSE)</f>
        <v>1</v>
      </c>
      <c r="F234" s="91">
        <f>VLOOKUP(B234,$B$133:$K$184,5,FALSE)</f>
        <v>5</v>
      </c>
      <c r="G234" s="90">
        <f>VLOOKUP(B234,$B$133:$K$184,6,FALSE)</f>
        <v>3</v>
      </c>
      <c r="H234" s="91">
        <f>VLOOKUP(B234,$B$133:$K$184,7,FALSE)</f>
        <v>0.30600344000000002</v>
      </c>
      <c r="I234" s="168">
        <f>D234+F234+H234</f>
        <v>11.906003439999999</v>
      </c>
      <c r="J234" s="91">
        <f>VLOOKUP(B234,$B$133:$K$184,9,FALSE)</f>
        <v>16.426512519999999</v>
      </c>
      <c r="K234" s="86">
        <f>I234/J234*100</f>
        <v>72.480408884746041</v>
      </c>
    </row>
    <row r="235" spans="1:11" s="33" customFormat="1" ht="16.5" customHeight="1">
      <c r="A235" s="36">
        <v>8</v>
      </c>
      <c r="B235" s="90" t="s">
        <v>190</v>
      </c>
      <c r="C235" s="90">
        <f>VLOOKUP(B235,$B$133:$K$184,2,FALSE)</f>
        <v>2</v>
      </c>
      <c r="D235" s="91">
        <f>VLOOKUP(B235,$B$133:$K$184,3,FALSE)</f>
        <v>4.056114</v>
      </c>
      <c r="E235" s="90">
        <f>VLOOKUP(B235,$B$133:$K$184,4,FALSE)</f>
        <v>0</v>
      </c>
      <c r="F235" s="91">
        <f>VLOOKUP(B235,$B$133:$K$184,5,FALSE)</f>
        <v>0</v>
      </c>
      <c r="G235" s="90">
        <f>VLOOKUP(B235,$B$133:$K$184,6,FALSE)</f>
        <v>0</v>
      </c>
      <c r="H235" s="91">
        <f>VLOOKUP(B235,$B$133:$K$184,7,FALSE)</f>
        <v>0</v>
      </c>
      <c r="I235" s="168">
        <f>D235+F235+H235</f>
        <v>4.056114</v>
      </c>
      <c r="J235" s="91">
        <f>VLOOKUP(B235,$B$133:$K$184,9,FALSE)</f>
        <v>1.1280362500000001</v>
      </c>
      <c r="K235" s="86">
        <f>I235/J235*100</f>
        <v>359.57301904083312</v>
      </c>
    </row>
    <row r="236" spans="1:11" s="33" customFormat="1" ht="16.5" customHeight="1">
      <c r="A236" s="36">
        <v>9</v>
      </c>
      <c r="B236" s="217" t="s">
        <v>174</v>
      </c>
      <c r="C236" s="90">
        <f>VLOOKUP(B236,$B$133:$K$184,2,FALSE)</f>
        <v>1</v>
      </c>
      <c r="D236" s="91">
        <f>VLOOKUP(B236,$B$133:$K$184,3,FALSE)</f>
        <v>4</v>
      </c>
      <c r="E236" s="90">
        <f>VLOOKUP(B236,$B$133:$K$184,4,FALSE)</f>
        <v>0</v>
      </c>
      <c r="F236" s="91">
        <f>VLOOKUP(B236,$B$133:$K$184,5,FALSE)</f>
        <v>0</v>
      </c>
      <c r="G236" s="90">
        <f>VLOOKUP(B236,$B$133:$K$184,6,FALSE)</f>
        <v>2</v>
      </c>
      <c r="H236" s="91">
        <f>VLOOKUP(B236,$B$133:$K$184,7,FALSE)</f>
        <v>5.6509999999999998E-3</v>
      </c>
      <c r="I236" s="168">
        <f>D236+F236+H236</f>
        <v>4.0056510000000003</v>
      </c>
      <c r="J236" s="91">
        <f>VLOOKUP(B236,$B$133:$K$184,9,FALSE)</f>
        <v>19.765338370000002</v>
      </c>
      <c r="K236" s="86">
        <f>I236/J236*100</f>
        <v>20.266038076432892</v>
      </c>
    </row>
    <row r="237" spans="1:11" s="33" customFormat="1" ht="16.5" customHeight="1">
      <c r="A237" s="36">
        <v>10</v>
      </c>
      <c r="B237" s="90" t="s">
        <v>194</v>
      </c>
      <c r="C237" s="90">
        <f>VLOOKUP(B237,$B$133:$K$184,2,FALSE)</f>
        <v>2</v>
      </c>
      <c r="D237" s="91">
        <f>VLOOKUP(B237,$B$133:$K$184,3,FALSE)</f>
        <v>3.5834739999999998</v>
      </c>
      <c r="E237" s="90">
        <f>VLOOKUP(B237,$B$133:$K$184,4,FALSE)</f>
        <v>0</v>
      </c>
      <c r="F237" s="91"/>
      <c r="G237" s="90"/>
      <c r="H237" s="91"/>
      <c r="I237" s="168">
        <f>D237+F237+H237</f>
        <v>3.5834739999999998</v>
      </c>
      <c r="J237" s="91">
        <f>VLOOKUP(B237,$B$133:$K$184,9,FALSE)</f>
        <v>0</v>
      </c>
      <c r="K237" s="86"/>
    </row>
    <row r="238" spans="1:11" s="33" customFormat="1" ht="16.5" customHeight="1">
      <c r="A238" s="36">
        <v>11</v>
      </c>
      <c r="B238" s="90" t="s">
        <v>185</v>
      </c>
      <c r="C238" s="90">
        <f>VLOOKUP(B238,$B$133:$K$184,2,FALSE)</f>
        <v>1</v>
      </c>
      <c r="D238" s="91">
        <f>VLOOKUP(B238,$B$133:$K$184,3,FALSE)</f>
        <v>4.2500000000000003E-2</v>
      </c>
      <c r="E238" s="90">
        <f>VLOOKUP(B238,$B$133:$K$184,4,FALSE)</f>
        <v>1</v>
      </c>
      <c r="F238" s="91">
        <f>VLOOKUP(B238,$B$133:$K$184,5,FALSE)</f>
        <v>0.5</v>
      </c>
      <c r="G238" s="90">
        <f>VLOOKUP(B238,$B$133:$K$184,6,FALSE)</f>
        <v>17</v>
      </c>
      <c r="H238" s="91">
        <f>VLOOKUP(B238,$B$133:$K$184,7,FALSE)</f>
        <v>1.0589995799999998</v>
      </c>
      <c r="I238" s="168">
        <f>D238+F238+H238</f>
        <v>1.6014995799999998</v>
      </c>
      <c r="J238" s="91">
        <f>VLOOKUP(B238,$B$133:$K$184,9,FALSE)</f>
        <v>5.8652084200000001</v>
      </c>
      <c r="K238" s="86">
        <f>I238/J238*100</f>
        <v>27.305075375309507</v>
      </c>
    </row>
    <row r="239" spans="1:11" s="33" customFormat="1" ht="16.5" customHeight="1">
      <c r="A239" s="36">
        <v>12</v>
      </c>
      <c r="B239" s="217" t="s">
        <v>264</v>
      </c>
      <c r="C239" s="90">
        <f>VLOOKUP(B239,$B$133:$K$184,2,FALSE)</f>
        <v>1</v>
      </c>
      <c r="D239" s="91">
        <f>VLOOKUP(B239,$B$133:$K$184,3,FALSE)</f>
        <v>5.1063830000000004E-2</v>
      </c>
      <c r="E239" s="90">
        <f>VLOOKUP(B239,$B$133:$K$184,4,FALSE)</f>
        <v>1</v>
      </c>
      <c r="F239" s="91">
        <f>VLOOKUP(B239,$B$133:$K$184,5,FALSE)</f>
        <v>0.3</v>
      </c>
      <c r="G239" s="90">
        <f>VLOOKUP(B239,$B$133:$K$184,6,FALSE)</f>
        <v>0</v>
      </c>
      <c r="H239" s="91">
        <f>VLOOKUP(B239,$B$133:$K$184,7,FALSE)</f>
        <v>0</v>
      </c>
      <c r="I239" s="168">
        <f>D239+F239+H239</f>
        <v>0.35106382999999997</v>
      </c>
      <c r="J239" s="91">
        <f>VLOOKUP(B239,$B$133:$K$184,9,FALSE)</f>
        <v>0.3</v>
      </c>
      <c r="K239" s="86">
        <f>I239/J239*100</f>
        <v>117.02127666666667</v>
      </c>
    </row>
    <row r="240" spans="1:11" s="33" customFormat="1" ht="16.5" customHeight="1">
      <c r="A240" s="36">
        <v>13</v>
      </c>
      <c r="B240" s="90" t="s">
        <v>166</v>
      </c>
      <c r="C240" s="90">
        <f>VLOOKUP(B240,$B$133:$K$184,2,FALSE)</f>
        <v>0</v>
      </c>
      <c r="D240" s="91">
        <f>VLOOKUP(B240,$B$133:$K$184,3,FALSE)</f>
        <v>0</v>
      </c>
      <c r="E240" s="90"/>
      <c r="F240" s="91">
        <f>VLOOKUP(B240,$B$133:$K$184,5,FALSE)</f>
        <v>0</v>
      </c>
      <c r="G240" s="90">
        <f>VLOOKUP(B240,$B$133:$K$184,6,FALSE)</f>
        <v>5</v>
      </c>
      <c r="H240" s="91">
        <f>VLOOKUP(B240,$B$133:$K$184,7,FALSE)</f>
        <v>0.14892015</v>
      </c>
      <c r="I240" s="168">
        <f>D240+F240+H240</f>
        <v>0.14892015</v>
      </c>
      <c r="J240" s="91">
        <f>VLOOKUP(B240,$B$133:$K$184,9,FALSE)</f>
        <v>30.835892090000002</v>
      </c>
      <c r="K240" s="86">
        <f>I240/J240*100</f>
        <v>0.48294419232415992</v>
      </c>
    </row>
    <row r="241" spans="1:11" s="33" customFormat="1" ht="16.5" customHeight="1">
      <c r="A241" s="92">
        <v>14</v>
      </c>
      <c r="B241" s="93" t="s">
        <v>261</v>
      </c>
      <c r="C241" s="90"/>
      <c r="D241" s="91"/>
      <c r="E241" s="90"/>
      <c r="F241" s="91"/>
      <c r="G241" s="90"/>
      <c r="H241" s="91"/>
      <c r="I241" s="168">
        <f>D241+F241+H241</f>
        <v>0</v>
      </c>
      <c r="J241" s="91"/>
      <c r="K241" s="86"/>
    </row>
    <row r="242" spans="1:11" s="190" customFormat="1" ht="16.5" customHeight="1">
      <c r="A242" s="213" t="s">
        <v>303</v>
      </c>
      <c r="B242" s="209" t="s">
        <v>306</v>
      </c>
      <c r="C242" s="209">
        <f>SUM(C243:C255)</f>
        <v>66</v>
      </c>
      <c r="D242" s="210">
        <f t="shared" ref="D242:F242" si="9">SUM(D243:E255)</f>
        <v>668.11844833999999</v>
      </c>
      <c r="E242" s="209">
        <f>SUM(E243:E255)</f>
        <v>57</v>
      </c>
      <c r="F242" s="210">
        <f t="shared" si="9"/>
        <v>145.34230866015625</v>
      </c>
      <c r="G242" s="209">
        <f>SUM(G243:G255)</f>
        <v>37</v>
      </c>
      <c r="H242" s="210">
        <f>SUM(H243:H255)</f>
        <v>47.523532029999998</v>
      </c>
      <c r="I242" s="211">
        <f>SUM(I243:I255)</f>
        <v>766.98428903015622</v>
      </c>
      <c r="J242" s="210">
        <f>SUM(J243:J255)</f>
        <v>794.42988148421875</v>
      </c>
      <c r="K242" s="218">
        <f t="shared" ref="K242:K250" si="10">I242/J242*100</f>
        <v>96.545246711668696</v>
      </c>
    </row>
    <row r="243" spans="1:11" s="33" customFormat="1" ht="16.5" customHeight="1">
      <c r="A243" s="36">
        <v>1</v>
      </c>
      <c r="B243" s="90" t="s">
        <v>157</v>
      </c>
      <c r="C243" s="90">
        <f>VLOOKUP(B243,$B$133:$K$184,2,FALSE)</f>
        <v>57</v>
      </c>
      <c r="D243" s="91">
        <f>VLOOKUP(B243,$B$133:$K$184,3,FALSE)</f>
        <v>487.22596733</v>
      </c>
      <c r="E243" s="90">
        <f>VLOOKUP(B243,$B$133:$K$184,4,FALSE)</f>
        <v>49</v>
      </c>
      <c r="F243" s="91">
        <f>VLOOKUP(B243,$B$133:$K$184,5,FALSE)</f>
        <v>40.676681660156248</v>
      </c>
      <c r="G243" s="90">
        <f>VLOOKUP(B243,$B$133:$K$184,6,FALSE)</f>
        <v>17</v>
      </c>
      <c r="H243" s="91">
        <f>VLOOKUP(B243,$B$133:$K$184,7,FALSE)</f>
        <v>25.095791349999999</v>
      </c>
      <c r="I243" s="168">
        <f>D243+F243+H243</f>
        <v>552.99844034015621</v>
      </c>
      <c r="J243" s="91">
        <f>VLOOKUP(B243,$B$133:$K$184,9,FALSE)</f>
        <v>587.20815667578131</v>
      </c>
      <c r="K243" s="86">
        <f>I243/J243*100</f>
        <v>94.174175554834207</v>
      </c>
    </row>
    <row r="244" spans="1:11" s="33" customFormat="1" ht="16.5" customHeight="1">
      <c r="A244" s="36">
        <v>2</v>
      </c>
      <c r="B244" s="90" t="s">
        <v>191</v>
      </c>
      <c r="C244" s="90">
        <f>VLOOKUP(B244,$B$133:$K$184,2,FALSE)</f>
        <v>1</v>
      </c>
      <c r="D244" s="91">
        <f>VLOOKUP(B244,$B$133:$K$184,3,FALSE)</f>
        <v>90.756311999999994</v>
      </c>
      <c r="E244" s="90">
        <f>VLOOKUP(B244,$B$133:$K$184,4,FALSE)</f>
        <v>1</v>
      </c>
      <c r="F244" s="91"/>
      <c r="G244" s="90"/>
      <c r="H244" s="91"/>
      <c r="I244" s="168">
        <f>D244+F244+H244</f>
        <v>90.756311999999994</v>
      </c>
      <c r="J244" s="91">
        <f>VLOOKUP(B244,$B$133:$K$184,9,FALSE)</f>
        <v>109.79290829999999</v>
      </c>
      <c r="K244" s="86">
        <f>I244/J244*100</f>
        <v>82.661360742914212</v>
      </c>
    </row>
    <row r="245" spans="1:11" s="33" customFormat="1" ht="16.5" customHeight="1">
      <c r="A245" s="36">
        <v>3</v>
      </c>
      <c r="B245" s="90" t="s">
        <v>196</v>
      </c>
      <c r="C245" s="90">
        <f>VLOOKUP(B245,$B$133:$K$184,2,FALSE)</f>
        <v>2</v>
      </c>
      <c r="D245" s="91">
        <f>VLOOKUP(B245,$B$133:$K$184,3,FALSE)</f>
        <v>0.15437901000000001</v>
      </c>
      <c r="E245" s="90">
        <f>VLOOKUP(B245,$B$133:$K$184,4,FALSE)</f>
        <v>3</v>
      </c>
      <c r="F245" s="91">
        <f>VLOOKUP(B245,$B$133:$K$184,5,FALSE)</f>
        <v>44.612963000000001</v>
      </c>
      <c r="G245" s="90">
        <f>VLOOKUP(B245,$B$133:$K$184,6,FALSE)</f>
        <v>4</v>
      </c>
      <c r="H245" s="91">
        <f>VLOOKUP(B245,$B$133:$K$184,7,FALSE)</f>
        <v>2.3766317900000002</v>
      </c>
      <c r="I245" s="168">
        <f>D245+F245+H245</f>
        <v>47.143973799999998</v>
      </c>
      <c r="J245" s="91">
        <f>VLOOKUP(B245,$B$133:$K$184,9,FALSE)</f>
        <v>10.4372404</v>
      </c>
      <c r="K245" s="86">
        <f>I245/J245*100</f>
        <v>451.69002526759846</v>
      </c>
    </row>
    <row r="246" spans="1:11" s="33" customFormat="1" ht="16.5" customHeight="1">
      <c r="A246" s="36">
        <v>4</v>
      </c>
      <c r="B246" s="90" t="s">
        <v>172</v>
      </c>
      <c r="C246" s="90">
        <f>VLOOKUP(B246,$B$133:$K$184,2,FALSE)</f>
        <v>3</v>
      </c>
      <c r="D246" s="91">
        <f>VLOOKUP(B246,$B$133:$K$184,3,FALSE)</f>
        <v>13.172822</v>
      </c>
      <c r="E246" s="90">
        <f>VLOOKUP(B246,$B$133:$K$184,4,FALSE)</f>
        <v>2</v>
      </c>
      <c r="F246" s="91">
        <f>VLOOKUP(B246,$B$133:$K$184,5,FALSE)</f>
        <v>20</v>
      </c>
      <c r="G246" s="90">
        <f>VLOOKUP(B246,$B$133:$K$184,6,FALSE)</f>
        <v>0</v>
      </c>
      <c r="H246" s="91">
        <f>VLOOKUP(B246,$B$133:$K$184,7,FALSE)</f>
        <v>0</v>
      </c>
      <c r="I246" s="168">
        <f>D246+F246+H246</f>
        <v>33.172821999999996</v>
      </c>
      <c r="J246" s="91">
        <f>VLOOKUP(B246,$B$133:$K$184,9,FALSE)</f>
        <v>24.835094000000002</v>
      </c>
      <c r="K246" s="86">
        <f>I246/J246*100</f>
        <v>133.57236336613019</v>
      </c>
    </row>
    <row r="247" spans="1:11" s="33" customFormat="1" ht="16.5" customHeight="1">
      <c r="A247" s="36">
        <v>5</v>
      </c>
      <c r="B247" s="90" t="s">
        <v>170</v>
      </c>
      <c r="C247" s="90">
        <f>VLOOKUP(B247,$B$133:$K$184,2,FALSE)</f>
        <v>2</v>
      </c>
      <c r="D247" s="91">
        <f>VLOOKUP(B247,$B$133:$K$184,3,FALSE)</f>
        <v>6.3089680000000001</v>
      </c>
      <c r="E247" s="90">
        <f>VLOOKUP(B247,$B$133:$K$184,4,FALSE)</f>
        <v>0</v>
      </c>
      <c r="F247" s="91">
        <f>VLOOKUP(B247,$B$133:$K$184,5,FALSE)</f>
        <v>0</v>
      </c>
      <c r="G247" s="90">
        <f>VLOOKUP(B247,$B$133:$K$184,6,FALSE)</f>
        <v>5</v>
      </c>
      <c r="H247" s="91">
        <f>VLOOKUP(B247,$B$133:$K$184,7,FALSE)</f>
        <v>10.705921999999999</v>
      </c>
      <c r="I247" s="168">
        <f>D247+F247+H247</f>
        <v>17.014890000000001</v>
      </c>
      <c r="J247" s="91">
        <f>VLOOKUP(B247,$B$133:$K$184,9,FALSE)</f>
        <v>3.0078000000000001E-2</v>
      </c>
      <c r="K247" s="86">
        <f>I247/J247*100</f>
        <v>56569.220027927397</v>
      </c>
    </row>
    <row r="248" spans="1:11" s="33" customFormat="1" ht="16.5" customHeight="1">
      <c r="A248" s="36">
        <v>6</v>
      </c>
      <c r="B248" s="90" t="s">
        <v>171</v>
      </c>
      <c r="C248" s="90">
        <f>VLOOKUP(B248,$B$133:$K$184,2,FALSE)</f>
        <v>1</v>
      </c>
      <c r="D248" s="91">
        <f>VLOOKUP(B248,$B$133:$K$184,3,FALSE)</f>
        <v>13.5</v>
      </c>
      <c r="E248" s="90">
        <f>VLOOKUP(B248,$B$133:$K$184,4,FALSE)</f>
        <v>1</v>
      </c>
      <c r="F248" s="91">
        <f>VLOOKUP(B248,$B$133:$K$184,5,FALSE)</f>
        <v>3</v>
      </c>
      <c r="G248" s="90">
        <f>VLOOKUP(B248,$B$133:$K$184,6,FALSE)</f>
        <v>1</v>
      </c>
      <c r="H248" s="91">
        <f>VLOOKUP(B248,$B$133:$K$184,7,FALSE)</f>
        <v>0.28000000000000003</v>
      </c>
      <c r="I248" s="168">
        <f>D248+F248+H248</f>
        <v>16.78</v>
      </c>
      <c r="J248" s="91">
        <f>VLOOKUP(B248,$B$133:$K$184,9,FALSE)</f>
        <v>36.2996028284375</v>
      </c>
      <c r="K248" s="86">
        <f>I248/J248*100</f>
        <v>46.226401096748006</v>
      </c>
    </row>
    <row r="249" spans="1:11" s="33" customFormat="1" ht="16.5" customHeight="1">
      <c r="A249" s="36">
        <v>7</v>
      </c>
      <c r="B249" s="89" t="s">
        <v>188</v>
      </c>
      <c r="C249" s="90">
        <f>VLOOKUP(B249,$B$133:$K$184,2,FALSE)</f>
        <v>0</v>
      </c>
      <c r="D249" s="91">
        <f>VLOOKUP(B249,$B$133:$K$184,3,FALSE)</f>
        <v>0</v>
      </c>
      <c r="E249" s="90">
        <f>VLOOKUP(B249,$B$133:$K$184,4,FALSE)</f>
        <v>0</v>
      </c>
      <c r="F249" s="91">
        <f>VLOOKUP(B249,$B$133:$K$184,5,FALSE)</f>
        <v>0</v>
      </c>
      <c r="G249" s="90">
        <f>VLOOKUP(B249,$B$133:$K$184,6,FALSE)</f>
        <v>2</v>
      </c>
      <c r="H249" s="91">
        <f>VLOOKUP(B249,$B$133:$K$184,7,FALSE)</f>
        <v>7.3177562199999997</v>
      </c>
      <c r="I249" s="168">
        <f>D249+F249+H249</f>
        <v>7.3177562199999997</v>
      </c>
      <c r="J249" s="91">
        <f>VLOOKUP(B249,$B$133:$K$184,9,FALSE)</f>
        <v>23.008823530000001</v>
      </c>
      <c r="K249" s="86">
        <f>I249/J249*100</f>
        <v>31.804130317479117</v>
      </c>
    </row>
    <row r="250" spans="1:11" s="33" customFormat="1" ht="16.5" customHeight="1">
      <c r="A250" s="36">
        <v>8</v>
      </c>
      <c r="B250" s="90" t="s">
        <v>181</v>
      </c>
      <c r="C250" s="90">
        <f>VLOOKUP(B250,$B$133:$K$184,2,FALSE)</f>
        <v>0</v>
      </c>
      <c r="D250" s="91">
        <f>VLOOKUP(B250,$B$133:$K$184,3,FALSE)</f>
        <v>0</v>
      </c>
      <c r="E250" s="90">
        <f>VLOOKUP(B250,$B$133:$K$184,4,FALSE)</f>
        <v>0</v>
      </c>
      <c r="F250" s="91">
        <f>VLOOKUP(B250,$B$133:$K$184,5,FALSE)</f>
        <v>0</v>
      </c>
      <c r="G250" s="90">
        <f>VLOOKUP(B250,$B$133:$K$184,6,FALSE)</f>
        <v>5</v>
      </c>
      <c r="H250" s="91">
        <f>VLOOKUP(B250,$B$133:$K$184,7,FALSE)</f>
        <v>1.18390068</v>
      </c>
      <c r="I250" s="168">
        <f>D250+F250+H250</f>
        <v>1.18390068</v>
      </c>
      <c r="J250" s="91">
        <f>VLOOKUP(B250,$B$133:$K$184,9,FALSE)</f>
        <v>1.4082011700000001</v>
      </c>
      <c r="K250" s="86">
        <f>I250/J250*100</f>
        <v>84.0718432296147</v>
      </c>
    </row>
    <row r="251" spans="1:11" s="33" customFormat="1" ht="16.5" customHeight="1">
      <c r="A251" s="36">
        <v>9</v>
      </c>
      <c r="B251" s="90" t="s">
        <v>183</v>
      </c>
      <c r="C251" s="90">
        <f>VLOOKUP(B251,$B$133:$K$184,2,FALSE)</f>
        <v>0</v>
      </c>
      <c r="D251" s="91">
        <f>VLOOKUP(B251,$B$133:$K$184,3,FALSE)</f>
        <v>0</v>
      </c>
      <c r="E251" s="90">
        <f>VLOOKUP(B251,$B$133:$K$184,4,FALSE)</f>
        <v>0</v>
      </c>
      <c r="F251" s="91">
        <f>VLOOKUP(B251,$B$133:$K$184,5,FALSE)</f>
        <v>0</v>
      </c>
      <c r="G251" s="90">
        <f>VLOOKUP(B251,$B$133:$K$184,6,FALSE)</f>
        <v>1</v>
      </c>
      <c r="H251" s="91">
        <f>VLOOKUP(B251,$B$133:$K$184,7,FALSE)</f>
        <v>0.35397271999999996</v>
      </c>
      <c r="I251" s="168">
        <f>D251+F251+H251</f>
        <v>0.35397271999999996</v>
      </c>
      <c r="J251" s="91">
        <f>VLOOKUP(B251,$B$133:$K$184,9,FALSE)</f>
        <v>0</v>
      </c>
      <c r="K251" s="86"/>
    </row>
    <row r="252" spans="1:11" s="33" customFormat="1" ht="16.5" customHeight="1">
      <c r="A252" s="36">
        <v>10</v>
      </c>
      <c r="B252" s="90" t="s">
        <v>199</v>
      </c>
      <c r="C252" s="90">
        <f>VLOOKUP(B252,$B$133:$K$184,2,FALSE)</f>
        <v>0</v>
      </c>
      <c r="D252" s="91">
        <f>VLOOKUP(B252,$B$133:$K$184,3,FALSE)</f>
        <v>0</v>
      </c>
      <c r="E252" s="90">
        <f>VLOOKUP(B252,$B$133:$K$184,4,FALSE)</f>
        <v>0</v>
      </c>
      <c r="F252" s="91">
        <f>VLOOKUP(B252,$B$133:$K$184,5,FALSE)</f>
        <v>0</v>
      </c>
      <c r="G252" s="90">
        <f>VLOOKUP(B252,$B$133:$K$184,6,FALSE)</f>
        <v>1</v>
      </c>
      <c r="H252" s="91">
        <f>VLOOKUP(B252,$B$133:$K$184,7,FALSE)</f>
        <v>0.20532464</v>
      </c>
      <c r="I252" s="168">
        <f>D252+F252+H252</f>
        <v>0.20532464</v>
      </c>
      <c r="J252" s="91">
        <f>VLOOKUP(B252,$B$133:$K$184,9,FALSE)</f>
        <v>9.5168059999999999E-2</v>
      </c>
      <c r="K252" s="86">
        <f>I252/J252*100</f>
        <v>215.74952773020698</v>
      </c>
    </row>
    <row r="253" spans="1:11" s="33" customFormat="1" ht="16.5" customHeight="1">
      <c r="A253" s="36">
        <v>11</v>
      </c>
      <c r="B253" s="90" t="s">
        <v>192</v>
      </c>
      <c r="C253" s="90">
        <f>VLOOKUP(B253,$B$133:$K$184,2,FALSE)</f>
        <v>0</v>
      </c>
      <c r="D253" s="91">
        <f>VLOOKUP(B253,$B$133:$K$184,3,FALSE)</f>
        <v>0</v>
      </c>
      <c r="E253" s="90">
        <f>VLOOKUP(B253,$B$133:$K$184,4,FALSE)</f>
        <v>1</v>
      </c>
      <c r="F253" s="91">
        <f>VLOOKUP(B253,$B$133:$K$184,5,FALSE)</f>
        <v>5.2664000000000002E-2</v>
      </c>
      <c r="G253" s="90">
        <f>VLOOKUP(B253,$B$133:$K$184,6,FALSE)</f>
        <v>0</v>
      </c>
      <c r="H253" s="91">
        <f>VLOOKUP(B253,$B$133:$K$184,7,FALSE)</f>
        <v>0</v>
      </c>
      <c r="I253" s="168">
        <f>D253+F253+H253</f>
        <v>5.2664000000000002E-2</v>
      </c>
      <c r="J253" s="91">
        <f>VLOOKUP(B253,$B$133:$K$184,9,FALSE)</f>
        <v>1.1090359999999999</v>
      </c>
      <c r="K253" s="86">
        <f>I253/J253*100</f>
        <v>4.7486285386588003</v>
      </c>
    </row>
    <row r="254" spans="1:11" s="33" customFormat="1" ht="16.5" customHeight="1">
      <c r="A254" s="36">
        <v>12</v>
      </c>
      <c r="B254" s="90" t="s">
        <v>186</v>
      </c>
      <c r="C254" s="90">
        <f>VLOOKUP(B254,$B$133:$K$184,2,FALSE)</f>
        <v>0</v>
      </c>
      <c r="D254" s="91">
        <f>VLOOKUP(B254,$B$133:$K$184,3,FALSE)</f>
        <v>0</v>
      </c>
      <c r="E254" s="90">
        <f>VLOOKUP(B254,$B$133:$K$184,4,FALSE)</f>
        <v>0</v>
      </c>
      <c r="F254" s="91">
        <f>VLOOKUP(B254,$B$133:$K$184,5,FALSE)</f>
        <v>0</v>
      </c>
      <c r="G254" s="90">
        <f>VLOOKUP(B254,$B$133:$K$184,6,FALSE)</f>
        <v>1</v>
      </c>
      <c r="H254" s="91">
        <f>VLOOKUP(B254,$B$133:$K$184,7,FALSE)</f>
        <v>4.2326300000000002E-3</v>
      </c>
      <c r="I254" s="168">
        <f>D254+F254+H254</f>
        <v>4.2326300000000002E-3</v>
      </c>
      <c r="J254" s="91">
        <f>VLOOKUP(B254,$B$133:$K$184,9,FALSE)</f>
        <v>0.20557252000000004</v>
      </c>
      <c r="K254" s="86">
        <f>I254/J254*100</f>
        <v>2.058947372927082</v>
      </c>
    </row>
    <row r="255" spans="1:11" s="33" customFormat="1" ht="16.5" customHeight="1">
      <c r="A255" s="36">
        <v>13</v>
      </c>
      <c r="B255" s="89" t="s">
        <v>146</v>
      </c>
      <c r="C255" s="90"/>
      <c r="D255" s="91"/>
      <c r="E255" s="90"/>
      <c r="F255" s="91"/>
      <c r="G255" s="90"/>
      <c r="H255" s="91"/>
      <c r="I255" s="168">
        <f>D255+F255+H255</f>
        <v>0</v>
      </c>
      <c r="J255" s="91"/>
      <c r="K255" s="86"/>
    </row>
    <row r="256" spans="1:11" s="190" customFormat="1" ht="16.5" customHeight="1">
      <c r="A256" s="213" t="s">
        <v>305</v>
      </c>
      <c r="B256" s="209" t="s">
        <v>302</v>
      </c>
      <c r="C256" s="209">
        <f t="shared" ref="C256:I256" si="11">SUM(C257:C261)</f>
        <v>2</v>
      </c>
      <c r="D256" s="210">
        <f t="shared" si="11"/>
        <v>44.313256000000003</v>
      </c>
      <c r="E256" s="209">
        <f t="shared" si="11"/>
        <v>2</v>
      </c>
      <c r="F256" s="210">
        <f t="shared" si="11"/>
        <v>10.892794</v>
      </c>
      <c r="G256" s="209">
        <f t="shared" si="11"/>
        <v>11</v>
      </c>
      <c r="H256" s="210">
        <f>SUM(H257:H261)</f>
        <v>3.19939741</v>
      </c>
      <c r="I256" s="211">
        <f>SUM(I257:I261)</f>
        <v>58.405447410000008</v>
      </c>
      <c r="J256" s="210">
        <f>SUM(J257:J261)</f>
        <v>7.9983125075000006</v>
      </c>
      <c r="K256" s="218">
        <f>I256/J256*100</f>
        <v>730.22212316952289</v>
      </c>
    </row>
    <row r="257" spans="1:11" s="33" customFormat="1" ht="16.5" customHeight="1">
      <c r="A257" s="36">
        <v>1</v>
      </c>
      <c r="B257" s="90" t="s">
        <v>184</v>
      </c>
      <c r="C257" s="90">
        <f>VLOOKUP(B257,$B$133:$K$184,2,FALSE)</f>
        <v>2</v>
      </c>
      <c r="D257" s="91">
        <f>VLOOKUP(B257,$B$133:$K$184,3,FALSE)</f>
        <v>44.313256000000003</v>
      </c>
      <c r="E257" s="90">
        <f>VLOOKUP(B257,$B$133:$K$184,4,FALSE)</f>
        <v>2</v>
      </c>
      <c r="F257" s="91">
        <f>VLOOKUP(B257,$B$133:$K$184,5,FALSE)</f>
        <v>10.892794</v>
      </c>
      <c r="G257" s="90">
        <f>VLOOKUP(B257,$B$133:$K$184,6,FALSE)</f>
        <v>5</v>
      </c>
      <c r="H257" s="91">
        <f>VLOOKUP(B257,$B$133:$K$184,7,FALSE)</f>
        <v>1.511436</v>
      </c>
      <c r="I257" s="168">
        <f>D257+F257+H257</f>
        <v>56.717486000000008</v>
      </c>
      <c r="J257" s="91">
        <f>VLOOKUP(B257,$B$133:$K$184,9,FALSE)</f>
        <v>5.0005382699999998</v>
      </c>
      <c r="K257" s="86">
        <f>I257/J257*100</f>
        <v>1134.2276158602424</v>
      </c>
    </row>
    <row r="258" spans="1:11" s="33" customFormat="1" ht="16.5" customHeight="1">
      <c r="A258" s="36">
        <v>2</v>
      </c>
      <c r="B258" s="90" t="s">
        <v>189</v>
      </c>
      <c r="C258" s="90">
        <f>VLOOKUP(B258,$B$133:$K$184,2,FALSE)</f>
        <v>0</v>
      </c>
      <c r="D258" s="91">
        <f>VLOOKUP(B258,$B$133:$K$184,3,FALSE)</f>
        <v>0</v>
      </c>
      <c r="E258" s="90">
        <f>VLOOKUP(B258,$B$133:$K$184,4,FALSE)</f>
        <v>0</v>
      </c>
      <c r="F258" s="91"/>
      <c r="G258" s="90">
        <f>VLOOKUP(B258,$B$133:$K$184,6,FALSE)</f>
        <v>1</v>
      </c>
      <c r="H258" s="91">
        <f>VLOOKUP(B258,$B$133:$K$184,7,FALSE)</f>
        <v>0.84445194999999995</v>
      </c>
      <c r="I258" s="168">
        <f>D258+F258+H258</f>
        <v>0.84445194999999995</v>
      </c>
      <c r="J258" s="91">
        <f>VLOOKUP(B258,$B$133:$K$184,9,FALSE)</f>
        <v>0</v>
      </c>
      <c r="K258" s="86"/>
    </row>
    <row r="259" spans="1:11" s="33" customFormat="1" ht="16.5" customHeight="1">
      <c r="A259" s="36">
        <v>3</v>
      </c>
      <c r="B259" s="90" t="s">
        <v>182</v>
      </c>
      <c r="C259" s="90">
        <f>VLOOKUP(B259,$B$133:$K$184,2,FALSE)</f>
        <v>0</v>
      </c>
      <c r="D259" s="91">
        <f>VLOOKUP(B259,$B$133:$K$184,3,FALSE)</f>
        <v>0</v>
      </c>
      <c r="E259" s="90">
        <f>VLOOKUP(B259,$B$133:$K$184,4,FALSE)</f>
        <v>0</v>
      </c>
      <c r="F259" s="91">
        <f>VLOOKUP(B259,$B$133:$K$184,5,FALSE)</f>
        <v>0</v>
      </c>
      <c r="G259" s="90">
        <f>VLOOKUP(B259,$B$133:$K$184,6,FALSE)</f>
        <v>5</v>
      </c>
      <c r="H259" s="91">
        <f>VLOOKUP(B259,$B$133:$K$184,7,FALSE)</f>
        <v>0.84350945999999993</v>
      </c>
      <c r="I259" s="168">
        <f>D259+F259+H259</f>
        <v>0.84350945999999993</v>
      </c>
      <c r="J259" s="91">
        <f>VLOOKUP(B259,$B$133:$K$184,9,FALSE)</f>
        <v>2.9977742375000007</v>
      </c>
      <c r="K259" s="86">
        <f>I259/J259*100</f>
        <v>28.137858063102385</v>
      </c>
    </row>
    <row r="260" spans="1:11" s="33" customFormat="1" ht="16.5" customHeight="1">
      <c r="A260" s="36">
        <v>4</v>
      </c>
      <c r="B260" s="90" t="s">
        <v>262</v>
      </c>
      <c r="C260" s="90"/>
      <c r="D260" s="91"/>
      <c r="E260" s="90"/>
      <c r="F260" s="91"/>
      <c r="G260" s="90"/>
      <c r="H260" s="91"/>
      <c r="I260" s="168">
        <f>D260+F260+H260</f>
        <v>0</v>
      </c>
      <c r="J260" s="91"/>
      <c r="K260" s="86"/>
    </row>
    <row r="261" spans="1:11" s="33" customFormat="1" ht="16.5" customHeight="1">
      <c r="A261" s="92">
        <v>5</v>
      </c>
      <c r="B261" s="93" t="s">
        <v>195</v>
      </c>
      <c r="C261" s="90"/>
      <c r="D261" s="91"/>
      <c r="E261" s="90"/>
      <c r="F261" s="91"/>
      <c r="G261" s="90"/>
      <c r="H261" s="91"/>
      <c r="I261" s="168">
        <f>D261+F261+H261</f>
        <v>0</v>
      </c>
      <c r="J261" s="91"/>
      <c r="K261" s="86"/>
    </row>
    <row r="262" spans="1:11" s="184" customFormat="1" ht="18" customHeight="1">
      <c r="A262" s="195" t="s">
        <v>62</v>
      </c>
      <c r="B262" s="196"/>
      <c r="C262" s="197">
        <f t="shared" ref="C262:G262" si="12">C242+C205+C256+C227+C212+C193</f>
        <v>1627</v>
      </c>
      <c r="D262" s="198">
        <f t="shared" si="12"/>
        <v>7992.1076316900007</v>
      </c>
      <c r="E262" s="197">
        <f t="shared" si="12"/>
        <v>736</v>
      </c>
      <c r="F262" s="198">
        <f t="shared" si="12"/>
        <v>4196.0451423817185</v>
      </c>
      <c r="G262" s="197">
        <f t="shared" si="12"/>
        <v>1852</v>
      </c>
      <c r="H262" s="198">
        <f>H242+H205+H256+H227+H212+H193</f>
        <v>4144.1226404099998</v>
      </c>
      <c r="I262" s="199">
        <f>I242+I205+I256+I227+I212+I193</f>
        <v>16238.275414481715</v>
      </c>
      <c r="J262" s="198"/>
      <c r="K262" s="200">
        <f>I262/'thang 7'!D10*100</f>
        <v>104.48403724692758</v>
      </c>
    </row>
    <row r="263" spans="1:11">
      <c r="J263" s="22"/>
      <c r="K263" s="114"/>
    </row>
  </sheetData>
  <autoFilter ref="A32:K127" xr:uid="{00000000-0001-0000-0100-000000000000}"/>
  <sortState xmlns:xlrd2="http://schemas.microsoft.com/office/spreadsheetml/2017/richdata2" ref="B257:K261">
    <sortCondition descending="1" ref="I257:I261"/>
  </sortState>
  <mergeCells count="13">
    <mergeCell ref="A262:B262"/>
    <mergeCell ref="A5:K5"/>
    <mergeCell ref="A6:K6"/>
    <mergeCell ref="A189:K189"/>
    <mergeCell ref="A1:K1"/>
    <mergeCell ref="A190:K190"/>
    <mergeCell ref="A185:B185"/>
    <mergeCell ref="A27:B27"/>
    <mergeCell ref="A127:B127"/>
    <mergeCell ref="A129:K129"/>
    <mergeCell ref="A130:K130"/>
    <mergeCell ref="A29:K29"/>
    <mergeCell ref="A30:K30"/>
  </mergeCells>
  <conditionalFormatting sqref="B133:B184">
    <cfRule type="duplicateValues" dxfId="25" priority="741" stopIfTrue="1"/>
  </conditionalFormatting>
  <conditionalFormatting sqref="B191:B204 B228:B241 B213:B226 B206:B211 B243:B255 B257:B261">
    <cfRule type="duplicateValues" dxfId="24" priority="790" stopIfTrue="1"/>
    <cfRule type="duplicateValues" dxfId="23" priority="791" stopIfTrue="1"/>
  </conditionalFormatting>
  <conditionalFormatting sqref="B193:B204 B228:B241 B213:B226 B206:B211 B243:B255 B257:B261">
    <cfRule type="duplicateValues" dxfId="22" priority="804" stopIfTrue="1"/>
  </conditionalFormatting>
  <conditionalFormatting sqref="B262">
    <cfRule type="duplicateValues" dxfId="21" priority="4" stopIfTrue="1"/>
    <cfRule type="duplicateValues" dxfId="20" priority="5" stopIfTrue="1"/>
  </conditionalFormatting>
  <conditionalFormatting sqref="B263:B65489 B131:B188 B3:B4 B7:B28 B31:B128">
    <cfRule type="duplicateValues" dxfId="19" priority="763" stopIfTrue="1"/>
    <cfRule type="duplicateValues" dxfId="18" priority="764" stopIfTrue="1"/>
  </conditionalFormatting>
  <conditionalFormatting sqref="B263:B1048576 B2:B4 B7:B28 B131:B188 B31:B128">
    <cfRule type="duplicateValues" dxfId="17" priority="9"/>
  </conditionalFormatting>
  <conditionalFormatting sqref="B33:B126">
    <cfRule type="duplicateValues" dxfId="16" priority="953" stopIfTrue="1"/>
  </conditionalFormatting>
  <pageMargins left="0.183070866" right="0.183070866" top="0.52559055099999996" bottom="0.511811024" header="0.15748031496063" footer="0.31496062992126"/>
  <pageSetup paperSize="9" scale="84" fitToHeight="0" orientation="portrait" r:id="rId1"/>
  <headerFooter>
    <oddFooter>Page &amp;P of &amp;N</oddFooter>
  </headerFooter>
  <rowBreaks count="3" manualBreakCount="3">
    <brk id="28" max="10" man="1"/>
    <brk id="128" max="10" man="1"/>
    <brk id="1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27"/>
  <sheetViews>
    <sheetView topLeftCell="A70" workbookViewId="0">
      <selection activeCell="E31" sqref="E31"/>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5" width="21" style="4" bestFit="1" customWidth="1"/>
    <col min="6" max="6" width="12.42578125" style="4" bestFit="1" customWidth="1"/>
    <col min="7" max="7" width="14.85546875" style="4" bestFit="1" customWidth="1"/>
    <col min="8" max="16384" width="9.140625" style="4"/>
  </cols>
  <sheetData>
    <row r="1" spans="1:7">
      <c r="A1" s="159" t="s">
        <v>272</v>
      </c>
      <c r="B1" s="159"/>
      <c r="C1" s="159"/>
      <c r="D1" s="159"/>
    </row>
    <row r="3" spans="1:7" ht="15" customHeight="1">
      <c r="A3" s="162" t="s">
        <v>35</v>
      </c>
      <c r="B3" s="162"/>
      <c r="D3" s="3"/>
    </row>
    <row r="4" spans="1:7" ht="15" customHeight="1"/>
    <row r="5" spans="1:7" ht="15.75" customHeight="1">
      <c r="A5" s="161" t="s">
        <v>278</v>
      </c>
      <c r="B5" s="161"/>
      <c r="C5" s="161"/>
      <c r="D5" s="161"/>
    </row>
    <row r="6" spans="1:7" ht="15" customHeight="1">
      <c r="A6" s="163" t="s">
        <v>323</v>
      </c>
      <c r="B6" s="163"/>
      <c r="C6" s="163"/>
      <c r="D6" s="163"/>
    </row>
    <row r="7" spans="1:7" ht="15.75" customHeight="1"/>
    <row r="8" spans="1:7" ht="47.25" customHeight="1">
      <c r="A8" s="6" t="s">
        <v>201</v>
      </c>
      <c r="B8" s="7" t="s">
        <v>202</v>
      </c>
      <c r="C8" s="8" t="s">
        <v>203</v>
      </c>
      <c r="D8" s="9" t="s">
        <v>204</v>
      </c>
    </row>
    <row r="9" spans="1:7" ht="18" customHeight="1">
      <c r="A9" s="19">
        <v>1</v>
      </c>
      <c r="B9" s="10" t="s">
        <v>45</v>
      </c>
      <c r="C9" s="11">
        <v>16389</v>
      </c>
      <c r="D9" s="12">
        <v>271213.37465840002</v>
      </c>
      <c r="E9" s="4">
        <f>D9/$D$28*100</f>
        <v>59.910184089205998</v>
      </c>
      <c r="G9" s="130">
        <f>D25-780</f>
        <v>140.91518499999995</v>
      </c>
    </row>
    <row r="10" spans="1:7" ht="18" customHeight="1">
      <c r="A10" s="19">
        <v>2</v>
      </c>
      <c r="B10" s="10" t="s">
        <v>47</v>
      </c>
      <c r="C10" s="11">
        <v>1106</v>
      </c>
      <c r="D10" s="12">
        <v>67177.181079579997</v>
      </c>
      <c r="E10" s="4">
        <f t="shared" ref="E10:E27" si="0">D10/$D$28*100</f>
        <v>14.839228670564806</v>
      </c>
    </row>
    <row r="11" spans="1:7" ht="18" customHeight="1">
      <c r="A11" s="19">
        <v>3</v>
      </c>
      <c r="B11" s="10" t="s">
        <v>44</v>
      </c>
      <c r="C11" s="11">
        <v>192</v>
      </c>
      <c r="D11" s="12">
        <v>38411.525078999999</v>
      </c>
      <c r="E11" s="4">
        <f t="shared" si="0"/>
        <v>8.4849854529796467</v>
      </c>
    </row>
    <row r="12" spans="1:7" ht="18" customHeight="1">
      <c r="A12" s="19">
        <v>4</v>
      </c>
      <c r="B12" s="10" t="s">
        <v>49</v>
      </c>
      <c r="C12" s="11">
        <v>965</v>
      </c>
      <c r="D12" s="12">
        <v>12920.676449980001</v>
      </c>
      <c r="E12" s="4">
        <f t="shared" si="0"/>
        <v>2.8541369158152454</v>
      </c>
    </row>
    <row r="13" spans="1:7" ht="18" customHeight="1">
      <c r="A13" s="19">
        <v>5</v>
      </c>
      <c r="B13" s="10" t="s">
        <v>52</v>
      </c>
      <c r="C13" s="11">
        <v>1803</v>
      </c>
      <c r="D13" s="12">
        <v>11226.647601029999</v>
      </c>
      <c r="E13" s="4">
        <f t="shared" si="0"/>
        <v>2.4799312546053254</v>
      </c>
    </row>
    <row r="14" spans="1:7" ht="18" customHeight="1">
      <c r="A14" s="19">
        <v>6</v>
      </c>
      <c r="B14" s="10" t="s">
        <v>46</v>
      </c>
      <c r="C14" s="11">
        <v>6595</v>
      </c>
      <c r="D14" s="12">
        <v>10674.932002259999</v>
      </c>
      <c r="E14" s="4">
        <f t="shared" si="0"/>
        <v>2.3580590087073166</v>
      </c>
    </row>
    <row r="15" spans="1:7" ht="18" customHeight="1">
      <c r="A15" s="19">
        <v>7</v>
      </c>
      <c r="B15" s="10" t="s">
        <v>50</v>
      </c>
      <c r="C15" s="11">
        <v>1055</v>
      </c>
      <c r="D15" s="12">
        <v>6274.7880923899993</v>
      </c>
      <c r="E15" s="4">
        <f t="shared" si="0"/>
        <v>1.3860810153972967</v>
      </c>
    </row>
    <row r="16" spans="1:7" ht="18" customHeight="1">
      <c r="A16" s="19">
        <v>8</v>
      </c>
      <c r="B16" s="10" t="s">
        <v>48</v>
      </c>
      <c r="C16" s="11">
        <v>4367</v>
      </c>
      <c r="D16" s="12">
        <v>5437.9771049499986</v>
      </c>
      <c r="E16" s="4">
        <f t="shared" si="0"/>
        <v>1.2012320920411199</v>
      </c>
    </row>
    <row r="17" spans="1:5" ht="18" customHeight="1">
      <c r="A17" s="19">
        <v>9</v>
      </c>
      <c r="B17" s="10" t="s">
        <v>54</v>
      </c>
      <c r="C17" s="11">
        <v>2851</v>
      </c>
      <c r="D17" s="12">
        <v>5096.1880732600002</v>
      </c>
      <c r="E17" s="4">
        <f t="shared" si="0"/>
        <v>1.1257319665992602</v>
      </c>
    </row>
    <row r="18" spans="1:5" ht="18" customHeight="1">
      <c r="A18" s="19">
        <v>10</v>
      </c>
      <c r="B18" s="10" t="s">
        <v>59</v>
      </c>
      <c r="C18" s="11">
        <v>108</v>
      </c>
      <c r="D18" s="12">
        <v>4894.5726729999997</v>
      </c>
      <c r="E18" s="4">
        <f t="shared" si="0"/>
        <v>1.0811957568344979</v>
      </c>
    </row>
    <row r="19" spans="1:5" ht="18" customHeight="1">
      <c r="A19" s="19">
        <v>11</v>
      </c>
      <c r="B19" s="10" t="s">
        <v>55</v>
      </c>
      <c r="C19" s="11">
        <v>665</v>
      </c>
      <c r="D19" s="12">
        <v>4599.0904401900007</v>
      </c>
      <c r="E19" s="4">
        <f t="shared" si="0"/>
        <v>1.0159246580731138</v>
      </c>
    </row>
    <row r="20" spans="1:5" ht="18" customHeight="1">
      <c r="A20" s="19">
        <v>12</v>
      </c>
      <c r="B20" s="10" t="s">
        <v>53</v>
      </c>
      <c r="C20" s="11">
        <v>530</v>
      </c>
      <c r="D20" s="12">
        <v>3849.6717653900005</v>
      </c>
      <c r="E20" s="4">
        <f t="shared" si="0"/>
        <v>0.85038042256589852</v>
      </c>
    </row>
    <row r="21" spans="1:5" ht="18" customHeight="1">
      <c r="A21" s="19">
        <v>13</v>
      </c>
      <c r="B21" s="10" t="s">
        <v>60</v>
      </c>
      <c r="C21" s="11">
        <v>142</v>
      </c>
      <c r="D21" s="12">
        <v>3424.4371580000002</v>
      </c>
      <c r="E21" s="4">
        <f t="shared" si="0"/>
        <v>0.75644743109037238</v>
      </c>
    </row>
    <row r="22" spans="1:5" ht="18" customHeight="1">
      <c r="A22" s="19">
        <v>14</v>
      </c>
      <c r="B22" s="10" t="s">
        <v>57</v>
      </c>
      <c r="C22" s="11">
        <v>83</v>
      </c>
      <c r="D22" s="12">
        <v>3042.465209</v>
      </c>
      <c r="E22" s="4">
        <f t="shared" si="0"/>
        <v>0.67207102520579609</v>
      </c>
    </row>
    <row r="23" spans="1:5" ht="18" customHeight="1">
      <c r="A23" s="19">
        <v>15</v>
      </c>
      <c r="B23" s="10" t="s">
        <v>58</v>
      </c>
      <c r="C23" s="11">
        <v>153</v>
      </c>
      <c r="D23" s="12">
        <v>1750.1304807399999</v>
      </c>
      <c r="E23" s="4">
        <f t="shared" si="0"/>
        <v>0.38659833576911889</v>
      </c>
    </row>
    <row r="24" spans="1:5" ht="18" customHeight="1">
      <c r="A24" s="19">
        <v>16</v>
      </c>
      <c r="B24" s="10" t="s">
        <v>56</v>
      </c>
      <c r="C24" s="11">
        <v>589</v>
      </c>
      <c r="D24" s="12">
        <v>1050.6268133600001</v>
      </c>
      <c r="E24" s="4">
        <f t="shared" si="0"/>
        <v>0.23208016889554967</v>
      </c>
    </row>
    <row r="25" spans="1:5" ht="18" customHeight="1">
      <c r="A25" s="19">
        <v>17</v>
      </c>
      <c r="B25" s="10" t="s">
        <v>51</v>
      </c>
      <c r="C25" s="11">
        <v>92</v>
      </c>
      <c r="D25" s="12">
        <v>920.91518499999995</v>
      </c>
      <c r="E25" s="4">
        <f t="shared" si="0"/>
        <v>0.20342727689364859</v>
      </c>
    </row>
    <row r="26" spans="1:5" ht="18" customHeight="1">
      <c r="A26" s="19">
        <v>18</v>
      </c>
      <c r="B26" s="10" t="s">
        <v>61</v>
      </c>
      <c r="C26" s="11">
        <v>147</v>
      </c>
      <c r="D26" s="12">
        <v>723.68116299999997</v>
      </c>
      <c r="E26" s="4">
        <f t="shared" si="0"/>
        <v>0.15985889984897864</v>
      </c>
    </row>
    <row r="27" spans="1:5">
      <c r="A27" s="19">
        <v>19</v>
      </c>
      <c r="B27" s="10" t="s">
        <v>205</v>
      </c>
      <c r="C27" s="11">
        <v>7</v>
      </c>
      <c r="D27" s="12">
        <v>11.071044000000001</v>
      </c>
      <c r="E27" s="4">
        <f t="shared" si="0"/>
        <v>2.4455589070233072E-3</v>
      </c>
    </row>
    <row r="28" spans="1:5" ht="17.25" customHeight="1">
      <c r="A28" s="160" t="s">
        <v>206</v>
      </c>
      <c r="B28" s="160"/>
      <c r="C28" s="13">
        <f>SUM(C9:C27)</f>
        <v>37839</v>
      </c>
      <c r="D28" s="14">
        <f>SUM(D9:D27)</f>
        <v>452699.95207253</v>
      </c>
    </row>
    <row r="29" spans="1:5" ht="15.75" customHeight="1"/>
    <row r="30" spans="1:5" ht="12.75" customHeight="1"/>
    <row r="31" spans="1:5" ht="12.75" customHeight="1"/>
    <row r="32" spans="1:5" ht="12.75" customHeight="1"/>
    <row r="33" spans="1:7" ht="12.75" customHeight="1"/>
    <row r="34" spans="1:7" ht="24" customHeight="1">
      <c r="A34" s="161" t="s">
        <v>279</v>
      </c>
      <c r="B34" s="161"/>
      <c r="C34" s="161"/>
      <c r="D34" s="161"/>
      <c r="F34" s="115">
        <f>D28-D181</f>
        <v>0</v>
      </c>
    </row>
    <row r="35" spans="1:7" ht="12" customHeight="1">
      <c r="A35" s="164" t="str">
        <f>A6</f>
        <v>(Lũy kế các dự án còn hiệu lực đến ngày 20/07/2023)</v>
      </c>
      <c r="B35" s="164"/>
      <c r="C35" s="164"/>
      <c r="D35" s="164"/>
    </row>
    <row r="36" spans="1:7" ht="15.75" customHeight="1"/>
    <row r="37" spans="1:7" ht="47.25">
      <c r="A37" s="6" t="s">
        <v>201</v>
      </c>
      <c r="B37" s="7" t="s">
        <v>207</v>
      </c>
      <c r="C37" s="8" t="s">
        <v>203</v>
      </c>
      <c r="D37" s="9" t="s">
        <v>208</v>
      </c>
    </row>
    <row r="38" spans="1:7" ht="18" customHeight="1">
      <c r="A38" s="19">
        <v>1</v>
      </c>
      <c r="B38" s="10" t="s">
        <v>67</v>
      </c>
      <c r="C38" s="11">
        <v>9747</v>
      </c>
      <c r="D38" s="12">
        <v>83099.784589799994</v>
      </c>
      <c r="E38" s="4">
        <f>D38/$D$28*100</f>
        <v>18.356481861629629</v>
      </c>
    </row>
    <row r="39" spans="1:7" ht="18" customHeight="1">
      <c r="A39" s="19">
        <v>2</v>
      </c>
      <c r="B39" s="10" t="s">
        <v>64</v>
      </c>
      <c r="C39" s="11">
        <v>3314</v>
      </c>
      <c r="D39" s="12">
        <v>72916.802757149999</v>
      </c>
      <c r="E39" s="4">
        <f t="shared" ref="E39:E102" si="1">D39/$D$28*100</f>
        <v>16.107093102909701</v>
      </c>
    </row>
    <row r="40" spans="1:7" ht="18" customHeight="1">
      <c r="A40" s="19">
        <v>3</v>
      </c>
      <c r="B40" s="10" t="s">
        <v>66</v>
      </c>
      <c r="C40" s="11">
        <v>5143</v>
      </c>
      <c r="D40" s="12">
        <v>71241.092720279994</v>
      </c>
      <c r="E40" s="4">
        <f t="shared" si="1"/>
        <v>15.736934009850746</v>
      </c>
    </row>
    <row r="41" spans="1:7" ht="18" customHeight="1">
      <c r="A41" s="19">
        <v>4</v>
      </c>
      <c r="B41" s="10" t="s">
        <v>68</v>
      </c>
      <c r="C41" s="11">
        <v>3008</v>
      </c>
      <c r="D41" s="12">
        <v>37515.472775659997</v>
      </c>
      <c r="E41" s="4">
        <f t="shared" si="1"/>
        <v>8.2870503086886558</v>
      </c>
    </row>
    <row r="42" spans="1:7" ht="18" customHeight="1">
      <c r="A42" s="19">
        <v>5</v>
      </c>
      <c r="B42" s="10" t="s">
        <v>69</v>
      </c>
      <c r="C42" s="11">
        <v>2299</v>
      </c>
      <c r="D42" s="12">
        <v>30483.888212449998</v>
      </c>
      <c r="E42" s="4">
        <f t="shared" si="1"/>
        <v>6.7337953257759517</v>
      </c>
    </row>
    <row r="43" spans="1:7" ht="18" customHeight="1">
      <c r="A43" s="19">
        <v>6</v>
      </c>
      <c r="B43" s="10" t="s">
        <v>65</v>
      </c>
      <c r="C43" s="11">
        <v>3885</v>
      </c>
      <c r="D43" s="12">
        <v>25537.829095979992</v>
      </c>
      <c r="E43" s="4">
        <f t="shared" si="1"/>
        <v>5.6412263750115024</v>
      </c>
    </row>
    <row r="44" spans="1:7" ht="18" customHeight="1">
      <c r="A44" s="19">
        <v>7</v>
      </c>
      <c r="B44" s="10" t="s">
        <v>70</v>
      </c>
      <c r="C44" s="11">
        <v>903</v>
      </c>
      <c r="D44" s="12">
        <v>22701.220171199999</v>
      </c>
      <c r="E44" s="4">
        <f t="shared" si="1"/>
        <v>5.0146283575402029</v>
      </c>
      <c r="F44" s="115">
        <f>D44+F182</f>
        <v>22701.220171199999</v>
      </c>
    </row>
    <row r="45" spans="1:7" ht="18" customHeight="1">
      <c r="A45" s="19">
        <v>8</v>
      </c>
      <c r="B45" s="10" t="s">
        <v>73</v>
      </c>
      <c r="C45" s="11">
        <v>430</v>
      </c>
      <c r="D45" s="12">
        <v>14145.258406680001</v>
      </c>
      <c r="E45" s="4">
        <f t="shared" si="1"/>
        <v>3.1246432304489611</v>
      </c>
    </row>
    <row r="46" spans="1:7" ht="18" customHeight="1">
      <c r="A46" s="19">
        <v>9</v>
      </c>
      <c r="B46" s="10" t="s">
        <v>76</v>
      </c>
      <c r="C46" s="11">
        <v>701</v>
      </c>
      <c r="D46" s="12">
        <v>13583.432172349998</v>
      </c>
      <c r="E46" s="4">
        <f t="shared" si="1"/>
        <v>3.000537576857023</v>
      </c>
    </row>
    <row r="47" spans="1:7" ht="18" customHeight="1">
      <c r="A47" s="19">
        <v>10</v>
      </c>
      <c r="B47" s="10" t="s">
        <v>71</v>
      </c>
      <c r="C47" s="11">
        <v>725</v>
      </c>
      <c r="D47" s="12">
        <v>13086.809133590003</v>
      </c>
      <c r="E47" s="4">
        <f t="shared" si="1"/>
        <v>2.890835104725896</v>
      </c>
      <c r="G47" s="115">
        <f>D44+F34</f>
        <v>22701.220171199999</v>
      </c>
    </row>
    <row r="48" spans="1:7" ht="18" customHeight="1">
      <c r="A48" s="19">
        <v>11</v>
      </c>
      <c r="B48" s="10" t="s">
        <v>75</v>
      </c>
      <c r="C48" s="11">
        <v>1277</v>
      </c>
      <c r="D48" s="12">
        <v>11766.348177170003</v>
      </c>
      <c r="E48" s="4">
        <f t="shared" si="1"/>
        <v>2.5991494196767313</v>
      </c>
    </row>
    <row r="49" spans="1:5" ht="18" customHeight="1">
      <c r="A49" s="19">
        <v>12</v>
      </c>
      <c r="B49" s="10" t="s">
        <v>79</v>
      </c>
      <c r="C49" s="11">
        <v>442</v>
      </c>
      <c r="D49" s="12">
        <v>9717.2952237600002</v>
      </c>
      <c r="E49" s="4">
        <f t="shared" si="1"/>
        <v>2.1465200469478134</v>
      </c>
    </row>
    <row r="50" spans="1:5" ht="18" customHeight="1">
      <c r="A50" s="19">
        <v>13</v>
      </c>
      <c r="B50" s="10" t="s">
        <v>81</v>
      </c>
      <c r="C50" s="11">
        <v>132</v>
      </c>
      <c r="D50" s="12">
        <v>6793.4641080000001</v>
      </c>
      <c r="E50" s="4">
        <f t="shared" si="1"/>
        <v>1.5006549209688396</v>
      </c>
    </row>
    <row r="51" spans="1:5" ht="18" customHeight="1">
      <c r="A51" s="19">
        <v>14</v>
      </c>
      <c r="B51" s="10" t="s">
        <v>83</v>
      </c>
      <c r="C51" s="11">
        <v>253</v>
      </c>
      <c r="D51" s="12">
        <v>4836.9687718300002</v>
      </c>
      <c r="E51" s="4">
        <f t="shared" si="1"/>
        <v>1.0684712356795296</v>
      </c>
    </row>
    <row r="52" spans="1:5" ht="18" customHeight="1">
      <c r="A52" s="19">
        <v>15</v>
      </c>
      <c r="B52" s="10" t="s">
        <v>74</v>
      </c>
      <c r="C52" s="11">
        <v>536</v>
      </c>
      <c r="D52" s="12">
        <v>4284.77312987</v>
      </c>
      <c r="E52" s="4">
        <f t="shared" si="1"/>
        <v>0.94649294974599607</v>
      </c>
    </row>
    <row r="53" spans="1:5" ht="18" customHeight="1">
      <c r="A53" s="19">
        <v>16</v>
      </c>
      <c r="B53" s="10" t="s">
        <v>78</v>
      </c>
      <c r="C53" s="11">
        <v>674</v>
      </c>
      <c r="D53" s="12">
        <v>3810.3090339999999</v>
      </c>
      <c r="E53" s="4">
        <f t="shared" si="1"/>
        <v>0.84168531862126761</v>
      </c>
    </row>
    <row r="54" spans="1:5" ht="18" customHeight="1">
      <c r="A54" s="19">
        <v>17</v>
      </c>
      <c r="B54" s="10" t="s">
        <v>85</v>
      </c>
      <c r="C54" s="11">
        <v>61</v>
      </c>
      <c r="D54" s="12">
        <v>2617.1178500000001</v>
      </c>
      <c r="E54" s="4">
        <f t="shared" si="1"/>
        <v>0.57811312725314679</v>
      </c>
    </row>
    <row r="55" spans="1:5" ht="18" customHeight="1">
      <c r="A55" s="19">
        <v>18</v>
      </c>
      <c r="B55" s="10" t="s">
        <v>84</v>
      </c>
      <c r="C55" s="11">
        <v>459</v>
      </c>
      <c r="D55" s="12">
        <v>2545.9200426699995</v>
      </c>
      <c r="E55" s="4">
        <f t="shared" si="1"/>
        <v>0.56238575485029019</v>
      </c>
    </row>
    <row r="56" spans="1:5" ht="18" customHeight="1">
      <c r="A56" s="19">
        <v>19</v>
      </c>
      <c r="B56" s="10" t="s">
        <v>82</v>
      </c>
      <c r="C56" s="11">
        <v>298</v>
      </c>
      <c r="D56" s="12">
        <v>2101.48358732</v>
      </c>
      <c r="E56" s="4">
        <f t="shared" si="1"/>
        <v>0.46421113536661196</v>
      </c>
    </row>
    <row r="57" spans="1:5" ht="18" customHeight="1">
      <c r="A57" s="19">
        <v>20</v>
      </c>
      <c r="B57" s="10" t="s">
        <v>77</v>
      </c>
      <c r="C57" s="11">
        <v>603</v>
      </c>
      <c r="D57" s="12">
        <v>1996.071929</v>
      </c>
      <c r="E57" s="4">
        <f t="shared" si="1"/>
        <v>0.44092603055548729</v>
      </c>
    </row>
    <row r="58" spans="1:5" ht="18" customHeight="1">
      <c r="A58" s="19">
        <v>21</v>
      </c>
      <c r="B58" s="10" t="s">
        <v>100</v>
      </c>
      <c r="C58" s="11">
        <v>164</v>
      </c>
      <c r="D58" s="12">
        <v>1979.5594490000001</v>
      </c>
      <c r="E58" s="4">
        <f t="shared" si="1"/>
        <v>0.43727847549735155</v>
      </c>
    </row>
    <row r="59" spans="1:5" ht="18" customHeight="1">
      <c r="A59" s="19">
        <v>22</v>
      </c>
      <c r="B59" s="10" t="s">
        <v>89</v>
      </c>
      <c r="C59" s="11">
        <v>208</v>
      </c>
      <c r="D59" s="12">
        <v>1909.6732657800001</v>
      </c>
      <c r="E59" s="4">
        <f t="shared" si="1"/>
        <v>0.42184083674787731</v>
      </c>
    </row>
    <row r="60" spans="1:5" ht="18" customHeight="1">
      <c r="A60" s="19">
        <v>23</v>
      </c>
      <c r="B60" s="10" t="s">
        <v>105</v>
      </c>
      <c r="C60" s="11">
        <v>90</v>
      </c>
      <c r="D60" s="12">
        <v>1098.2837313</v>
      </c>
      <c r="E60" s="4">
        <f t="shared" si="1"/>
        <v>0.24260743264316426</v>
      </c>
    </row>
    <row r="61" spans="1:5" ht="18" customHeight="1">
      <c r="A61" s="19">
        <v>24</v>
      </c>
      <c r="B61" s="10" t="s">
        <v>88</v>
      </c>
      <c r="C61" s="11">
        <v>376</v>
      </c>
      <c r="D61" s="12">
        <v>1067.9109973600002</v>
      </c>
      <c r="E61" s="4">
        <f t="shared" si="1"/>
        <v>0.23589819094765518</v>
      </c>
    </row>
    <row r="62" spans="1:5" ht="18" customHeight="1">
      <c r="A62" s="19">
        <v>25</v>
      </c>
      <c r="B62" s="10" t="s">
        <v>92</v>
      </c>
      <c r="C62" s="11">
        <v>20</v>
      </c>
      <c r="D62" s="12">
        <v>975.65800000000002</v>
      </c>
      <c r="E62" s="4">
        <f t="shared" si="1"/>
        <v>0.21551979308442326</v>
      </c>
    </row>
    <row r="63" spans="1:5" ht="18" customHeight="1">
      <c r="A63" s="19">
        <v>26</v>
      </c>
      <c r="B63" s="10" t="s">
        <v>101</v>
      </c>
      <c r="C63" s="11">
        <v>36</v>
      </c>
      <c r="D63" s="12">
        <v>974.29347249</v>
      </c>
      <c r="E63" s="4">
        <f t="shared" si="1"/>
        <v>0.21521837323585624</v>
      </c>
    </row>
    <row r="64" spans="1:5" ht="18" customHeight="1">
      <c r="A64" s="19">
        <v>27</v>
      </c>
      <c r="B64" s="10" t="s">
        <v>95</v>
      </c>
      <c r="C64" s="11">
        <v>178</v>
      </c>
      <c r="D64" s="12">
        <v>971.32381346</v>
      </c>
      <c r="E64" s="4">
        <f t="shared" si="1"/>
        <v>0.21456238486731227</v>
      </c>
    </row>
    <row r="65" spans="1:5" ht="18" customHeight="1">
      <c r="A65" s="19">
        <v>28</v>
      </c>
      <c r="B65" s="10" t="s">
        <v>209</v>
      </c>
      <c r="C65" s="11">
        <v>155</v>
      </c>
      <c r="D65" s="12">
        <v>946.31889799999999</v>
      </c>
      <c r="E65" s="4">
        <f t="shared" si="1"/>
        <v>0.20903887744357086</v>
      </c>
    </row>
    <row r="66" spans="1:5" ht="18" customHeight="1">
      <c r="A66" s="19">
        <v>29</v>
      </c>
      <c r="B66" s="10" t="s">
        <v>117</v>
      </c>
      <c r="C66" s="11">
        <v>105</v>
      </c>
      <c r="D66" s="12">
        <v>722.10924399999999</v>
      </c>
      <c r="E66" s="4">
        <f t="shared" si="1"/>
        <v>0.15951166787053386</v>
      </c>
    </row>
    <row r="67" spans="1:5" ht="18" customHeight="1">
      <c r="A67" s="19">
        <v>30</v>
      </c>
      <c r="B67" s="10" t="s">
        <v>115</v>
      </c>
      <c r="C67" s="11">
        <v>117</v>
      </c>
      <c r="D67" s="12">
        <v>645.99396486000001</v>
      </c>
      <c r="E67" s="4">
        <f t="shared" si="1"/>
        <v>0.14269804136327832</v>
      </c>
    </row>
    <row r="68" spans="1:5" ht="18" customHeight="1">
      <c r="A68" s="19">
        <v>31</v>
      </c>
      <c r="B68" s="10" t="s">
        <v>94</v>
      </c>
      <c r="C68" s="11">
        <v>92</v>
      </c>
      <c r="D68" s="12">
        <v>607.72401580999997</v>
      </c>
      <c r="E68" s="4">
        <f t="shared" si="1"/>
        <v>0.13424432961120186</v>
      </c>
    </row>
    <row r="69" spans="1:5" ht="18" customHeight="1">
      <c r="A69" s="19">
        <v>32</v>
      </c>
      <c r="B69" s="10" t="s">
        <v>211</v>
      </c>
      <c r="C69" s="11">
        <v>13</v>
      </c>
      <c r="D69" s="12">
        <v>587.43466699999999</v>
      </c>
      <c r="E69" s="4">
        <f t="shared" si="1"/>
        <v>0.1297624760750766</v>
      </c>
    </row>
    <row r="70" spans="1:5" ht="18" customHeight="1">
      <c r="A70" s="19">
        <v>33</v>
      </c>
      <c r="B70" s="10" t="s">
        <v>103</v>
      </c>
      <c r="C70" s="11">
        <v>147</v>
      </c>
      <c r="D70" s="12">
        <v>472.82689399999998</v>
      </c>
      <c r="E70" s="4">
        <f t="shared" si="1"/>
        <v>0.10444597836499114</v>
      </c>
    </row>
    <row r="71" spans="1:5" ht="18" customHeight="1">
      <c r="A71" s="19">
        <v>34</v>
      </c>
      <c r="B71" s="10" t="s">
        <v>121</v>
      </c>
      <c r="C71" s="11">
        <v>27</v>
      </c>
      <c r="D71" s="12">
        <v>469.59490699999998</v>
      </c>
      <c r="E71" s="4">
        <f t="shared" si="1"/>
        <v>0.10373204257038736</v>
      </c>
    </row>
    <row r="72" spans="1:5" ht="18" customHeight="1">
      <c r="A72" s="19">
        <v>35</v>
      </c>
      <c r="B72" s="10" t="s">
        <v>210</v>
      </c>
      <c r="C72" s="11">
        <v>63</v>
      </c>
      <c r="D72" s="12">
        <v>436.33775300000002</v>
      </c>
      <c r="E72" s="4">
        <f t="shared" si="1"/>
        <v>9.6385641527545723E-2</v>
      </c>
    </row>
    <row r="73" spans="1:5" ht="18" customHeight="1">
      <c r="A73" s="19">
        <v>36</v>
      </c>
      <c r="B73" s="10" t="s">
        <v>72</v>
      </c>
      <c r="C73" s="11">
        <v>30</v>
      </c>
      <c r="D73" s="12">
        <v>422.98416400000002</v>
      </c>
      <c r="E73" s="4">
        <f t="shared" si="1"/>
        <v>9.3435875586801692E-2</v>
      </c>
    </row>
    <row r="74" spans="1:5" ht="18" customHeight="1">
      <c r="A74" s="19">
        <v>37</v>
      </c>
      <c r="B74" s="10" t="s">
        <v>87</v>
      </c>
      <c r="C74" s="11">
        <v>23</v>
      </c>
      <c r="D74" s="12">
        <v>333.116829</v>
      </c>
      <c r="E74" s="4">
        <f t="shared" si="1"/>
        <v>7.3584463058796443E-2</v>
      </c>
    </row>
    <row r="75" spans="1:5" ht="18" customHeight="1">
      <c r="A75" s="19">
        <v>38</v>
      </c>
      <c r="B75" s="10" t="s">
        <v>86</v>
      </c>
      <c r="C75" s="11">
        <v>35</v>
      </c>
      <c r="D75" s="12">
        <v>302.772603</v>
      </c>
      <c r="E75" s="4">
        <f t="shared" si="1"/>
        <v>6.6881518677848417E-2</v>
      </c>
    </row>
    <row r="76" spans="1:5" ht="18" customHeight="1">
      <c r="A76" s="19">
        <v>39</v>
      </c>
      <c r="B76" s="10" t="s">
        <v>112</v>
      </c>
      <c r="C76" s="11">
        <v>51</v>
      </c>
      <c r="D76" s="12">
        <v>208.32735</v>
      </c>
      <c r="E76" s="4">
        <f t="shared" si="1"/>
        <v>4.601885841742314E-2</v>
      </c>
    </row>
    <row r="77" spans="1:5" ht="18" customHeight="1">
      <c r="A77" s="19">
        <v>40</v>
      </c>
      <c r="B77" s="10" t="s">
        <v>212</v>
      </c>
      <c r="C77" s="11">
        <v>56</v>
      </c>
      <c r="D77" s="12">
        <v>193.75400300000001</v>
      </c>
      <c r="E77" s="4">
        <f t="shared" si="1"/>
        <v>4.2799651758955212E-2</v>
      </c>
    </row>
    <row r="78" spans="1:5" ht="18" customHeight="1">
      <c r="A78" s="19">
        <v>41</v>
      </c>
      <c r="B78" s="10" t="s">
        <v>124</v>
      </c>
      <c r="C78" s="11">
        <v>18</v>
      </c>
      <c r="D78" s="12">
        <v>193.468389</v>
      </c>
      <c r="E78" s="4">
        <f t="shared" si="1"/>
        <v>4.2736560521880324E-2</v>
      </c>
    </row>
    <row r="79" spans="1:5" ht="18" customHeight="1">
      <c r="A79" s="19">
        <v>42</v>
      </c>
      <c r="B79" s="10" t="s">
        <v>80</v>
      </c>
      <c r="C79" s="11">
        <v>24</v>
      </c>
      <c r="D79" s="12">
        <v>180.09</v>
      </c>
      <c r="E79" s="4">
        <f t="shared" si="1"/>
        <v>3.9781316338895173E-2</v>
      </c>
    </row>
    <row r="80" spans="1:5" ht="18" customHeight="1">
      <c r="A80" s="19">
        <v>43</v>
      </c>
      <c r="B80" s="21" t="s">
        <v>213</v>
      </c>
      <c r="C80" s="11">
        <v>2</v>
      </c>
      <c r="D80" s="12">
        <v>172</v>
      </c>
      <c r="E80" s="4">
        <f t="shared" si="1"/>
        <v>3.7994260704591977E-2</v>
      </c>
    </row>
    <row r="81" spans="1:5" ht="18" customHeight="1">
      <c r="A81" s="19">
        <v>44</v>
      </c>
      <c r="B81" s="10" t="s">
        <v>113</v>
      </c>
      <c r="C81" s="11">
        <v>42</v>
      </c>
      <c r="D81" s="12">
        <v>149.59733299999999</v>
      </c>
      <c r="E81" s="4">
        <f t="shared" si="1"/>
        <v>3.3045581806474773E-2</v>
      </c>
    </row>
    <row r="82" spans="1:5" ht="18" customHeight="1">
      <c r="A82" s="19">
        <v>45</v>
      </c>
      <c r="B82" s="10" t="s">
        <v>120</v>
      </c>
      <c r="C82" s="11">
        <v>93</v>
      </c>
      <c r="D82" s="12">
        <v>143.722847</v>
      </c>
      <c r="E82" s="4">
        <f t="shared" si="1"/>
        <v>3.1747926268163869E-2</v>
      </c>
    </row>
    <row r="83" spans="1:5" ht="18" customHeight="1">
      <c r="A83" s="19">
        <v>46</v>
      </c>
      <c r="B83" s="10" t="s">
        <v>130</v>
      </c>
      <c r="C83" s="11">
        <v>16</v>
      </c>
      <c r="D83" s="12">
        <v>140.88177400000001</v>
      </c>
      <c r="E83" s="4">
        <f t="shared" si="1"/>
        <v>3.1120342150473306E-2</v>
      </c>
    </row>
    <row r="84" spans="1:5" ht="18" customHeight="1">
      <c r="A84" s="19">
        <v>47</v>
      </c>
      <c r="B84" s="10" t="s">
        <v>97</v>
      </c>
      <c r="C84" s="11">
        <v>40</v>
      </c>
      <c r="D84" s="12">
        <v>140.65206699999999</v>
      </c>
      <c r="E84" s="4">
        <f t="shared" si="1"/>
        <v>3.1069600594405455E-2</v>
      </c>
    </row>
    <row r="85" spans="1:5" ht="18" customHeight="1">
      <c r="A85" s="19">
        <v>48</v>
      </c>
      <c r="B85" s="10" t="s">
        <v>215</v>
      </c>
      <c r="C85" s="11">
        <v>4</v>
      </c>
      <c r="D85" s="12">
        <v>118.4</v>
      </c>
      <c r="E85" s="4">
        <f t="shared" si="1"/>
        <v>2.615418876409123E-2</v>
      </c>
    </row>
    <row r="86" spans="1:5" ht="18" customHeight="1">
      <c r="A86" s="19">
        <v>49</v>
      </c>
      <c r="B86" s="10" t="s">
        <v>214</v>
      </c>
      <c r="C86" s="11">
        <v>8</v>
      </c>
      <c r="D86" s="12">
        <v>106.313075</v>
      </c>
      <c r="E86" s="4">
        <f t="shared" si="1"/>
        <v>2.3484224929400232E-2</v>
      </c>
    </row>
    <row r="87" spans="1:5" ht="18" customHeight="1">
      <c r="A87" s="19">
        <v>50</v>
      </c>
      <c r="B87" s="10" t="s">
        <v>119</v>
      </c>
      <c r="C87" s="11">
        <v>41</v>
      </c>
      <c r="D87" s="12">
        <v>92.383690000000001</v>
      </c>
      <c r="E87" s="4">
        <f t="shared" si="1"/>
        <v>2.0407267457629111E-2</v>
      </c>
    </row>
    <row r="88" spans="1:5" ht="18" customHeight="1">
      <c r="A88" s="19">
        <v>51</v>
      </c>
      <c r="B88" s="10" t="s">
        <v>137</v>
      </c>
      <c r="C88" s="11">
        <v>22</v>
      </c>
      <c r="D88" s="12">
        <v>72.281854999999993</v>
      </c>
      <c r="E88" s="4">
        <f t="shared" si="1"/>
        <v>1.5966835134194855E-2</v>
      </c>
    </row>
    <row r="89" spans="1:5" ht="18" customHeight="1">
      <c r="A89" s="19">
        <v>52</v>
      </c>
      <c r="B89" s="10" t="s">
        <v>91</v>
      </c>
      <c r="C89" s="11">
        <v>38</v>
      </c>
      <c r="D89" s="12">
        <v>71.410589000000002</v>
      </c>
      <c r="E89" s="4">
        <f t="shared" si="1"/>
        <v>1.5774375206595748E-2</v>
      </c>
    </row>
    <row r="90" spans="1:5" ht="18" customHeight="1">
      <c r="A90" s="19">
        <v>53</v>
      </c>
      <c r="B90" s="10" t="s">
        <v>109</v>
      </c>
      <c r="C90" s="11">
        <v>10</v>
      </c>
      <c r="D90" s="12">
        <v>71.108528000000007</v>
      </c>
      <c r="E90" s="4">
        <f t="shared" si="1"/>
        <v>1.5707650878789413E-2</v>
      </c>
    </row>
    <row r="91" spans="1:5" ht="18" customHeight="1">
      <c r="A91" s="19">
        <v>54</v>
      </c>
      <c r="B91" s="10" t="s">
        <v>98</v>
      </c>
      <c r="C91" s="11">
        <v>31</v>
      </c>
      <c r="D91" s="12">
        <v>69.855048999999994</v>
      </c>
      <c r="E91" s="4">
        <f t="shared" si="1"/>
        <v>1.5430761297895623E-2</v>
      </c>
    </row>
    <row r="92" spans="1:5" ht="18" customHeight="1">
      <c r="A92" s="19">
        <v>55</v>
      </c>
      <c r="B92" s="10" t="s">
        <v>217</v>
      </c>
      <c r="C92" s="11">
        <v>4</v>
      </c>
      <c r="D92" s="12">
        <v>56.703420000000001</v>
      </c>
      <c r="E92" s="4">
        <f t="shared" si="1"/>
        <v>1.2525607687918459E-2</v>
      </c>
    </row>
    <row r="93" spans="1:5" ht="18" customHeight="1">
      <c r="A93" s="19">
        <v>56</v>
      </c>
      <c r="B93" s="10" t="s">
        <v>220</v>
      </c>
      <c r="C93" s="11">
        <v>14</v>
      </c>
      <c r="D93" s="12">
        <v>52.49</v>
      </c>
      <c r="E93" s="4">
        <f t="shared" si="1"/>
        <v>1.1594876420837402E-2</v>
      </c>
    </row>
    <row r="94" spans="1:5" ht="18" customHeight="1">
      <c r="A94" s="19">
        <v>57</v>
      </c>
      <c r="B94" s="10" t="s">
        <v>218</v>
      </c>
      <c r="C94" s="11">
        <v>4</v>
      </c>
      <c r="D94" s="12">
        <v>47.6</v>
      </c>
      <c r="E94" s="4">
        <f t="shared" si="1"/>
        <v>1.0514690753131269E-2</v>
      </c>
    </row>
    <row r="95" spans="1:5" ht="18" customHeight="1">
      <c r="A95" s="19">
        <v>58</v>
      </c>
      <c r="B95" s="10" t="s">
        <v>219</v>
      </c>
      <c r="C95" s="11">
        <v>1</v>
      </c>
      <c r="D95" s="12">
        <v>45</v>
      </c>
      <c r="E95" s="4">
        <f t="shared" si="1"/>
        <v>9.9403589052711582E-3</v>
      </c>
    </row>
    <row r="96" spans="1:5" ht="18" customHeight="1">
      <c r="A96" s="19">
        <v>59</v>
      </c>
      <c r="B96" s="10" t="s">
        <v>114</v>
      </c>
      <c r="C96" s="11">
        <v>40</v>
      </c>
      <c r="D96" s="12">
        <v>44.122746579999998</v>
      </c>
      <c r="E96" s="4">
        <f t="shared" si="1"/>
        <v>9.7465763753672337E-3</v>
      </c>
    </row>
    <row r="97" spans="1:5" ht="18" customHeight="1">
      <c r="A97" s="19">
        <v>60</v>
      </c>
      <c r="B97" s="10" t="s">
        <v>108</v>
      </c>
      <c r="C97" s="11">
        <v>30</v>
      </c>
      <c r="D97" s="12">
        <v>42.550719000000001</v>
      </c>
      <c r="E97" s="4">
        <f t="shared" si="1"/>
        <v>9.3993204119409042E-3</v>
      </c>
    </row>
    <row r="98" spans="1:5" ht="18" customHeight="1">
      <c r="A98" s="19">
        <v>61</v>
      </c>
      <c r="B98" s="10" t="s">
        <v>230</v>
      </c>
      <c r="C98" s="11">
        <v>4</v>
      </c>
      <c r="D98" s="12">
        <v>42.423756210000001</v>
      </c>
      <c r="E98" s="4">
        <f t="shared" si="1"/>
        <v>9.3712747297139132E-3</v>
      </c>
    </row>
    <row r="99" spans="1:5" ht="18" customHeight="1">
      <c r="A99" s="19">
        <v>62</v>
      </c>
      <c r="B99" s="10" t="s">
        <v>269</v>
      </c>
      <c r="C99" s="11">
        <v>1</v>
      </c>
      <c r="D99" s="12">
        <v>40.772531999999998</v>
      </c>
      <c r="E99" s="4">
        <f t="shared" si="1"/>
        <v>9.0065244790367392E-3</v>
      </c>
    </row>
    <row r="100" spans="1:5" ht="18" customHeight="1">
      <c r="A100" s="19">
        <v>63</v>
      </c>
      <c r="B100" s="10" t="s">
        <v>106</v>
      </c>
      <c r="C100" s="11">
        <v>4</v>
      </c>
      <c r="D100" s="12">
        <v>39.905000000000001</v>
      </c>
      <c r="E100" s="4">
        <f t="shared" si="1"/>
        <v>8.8148893803299024E-3</v>
      </c>
    </row>
    <row r="101" spans="1:5" ht="18" customHeight="1">
      <c r="A101" s="19">
        <v>64</v>
      </c>
      <c r="B101" s="10" t="s">
        <v>221</v>
      </c>
      <c r="C101" s="11">
        <v>9</v>
      </c>
      <c r="D101" s="12">
        <v>38.076000000000001</v>
      </c>
      <c r="E101" s="4">
        <f t="shared" si="1"/>
        <v>8.410869015046769E-3</v>
      </c>
    </row>
    <row r="102" spans="1:5" ht="18" customHeight="1">
      <c r="A102" s="19">
        <v>65</v>
      </c>
      <c r="B102" s="10" t="s">
        <v>222</v>
      </c>
      <c r="C102" s="11">
        <v>1</v>
      </c>
      <c r="D102" s="12">
        <v>35</v>
      </c>
      <c r="E102" s="4">
        <f t="shared" si="1"/>
        <v>7.7313902596553453E-3</v>
      </c>
    </row>
    <row r="103" spans="1:5" ht="18" customHeight="1">
      <c r="A103" s="19">
        <v>66</v>
      </c>
      <c r="B103" s="10" t="s">
        <v>93</v>
      </c>
      <c r="C103" s="11">
        <v>68</v>
      </c>
      <c r="D103" s="12">
        <v>34.418095000000001</v>
      </c>
      <c r="E103" s="4">
        <f t="shared" ref="E103:E122" si="2">D103/$D$28*100</f>
        <v>7.6028492696826383E-3</v>
      </c>
    </row>
    <row r="104" spans="1:5" ht="18" customHeight="1">
      <c r="A104" s="19">
        <v>67</v>
      </c>
      <c r="B104" s="10" t="s">
        <v>139</v>
      </c>
      <c r="C104" s="11">
        <v>3</v>
      </c>
      <c r="D104" s="12">
        <v>32.252552000000001</v>
      </c>
      <c r="E104" s="4">
        <f t="shared" si="2"/>
        <v>7.1244876109093584E-3</v>
      </c>
    </row>
    <row r="105" spans="1:5" ht="18" customHeight="1">
      <c r="A105" s="19">
        <v>68</v>
      </c>
      <c r="B105" s="10" t="s">
        <v>223</v>
      </c>
      <c r="C105" s="11">
        <v>14</v>
      </c>
      <c r="D105" s="12">
        <v>31.320467000000001</v>
      </c>
      <c r="E105" s="4">
        <f t="shared" si="2"/>
        <v>6.918592956904477E-3</v>
      </c>
    </row>
    <row r="106" spans="1:5" ht="18" customHeight="1">
      <c r="A106" s="19">
        <v>69</v>
      </c>
      <c r="B106" s="10" t="s">
        <v>96</v>
      </c>
      <c r="C106" s="11">
        <v>27</v>
      </c>
      <c r="D106" s="12">
        <v>30.44318221</v>
      </c>
      <c r="E106" s="4">
        <f t="shared" si="2"/>
        <v>6.7248034974659102E-3</v>
      </c>
    </row>
    <row r="107" spans="1:5" ht="18" customHeight="1">
      <c r="A107" s="19">
        <v>70</v>
      </c>
      <c r="B107" s="10" t="s">
        <v>126</v>
      </c>
      <c r="C107" s="11">
        <v>6</v>
      </c>
      <c r="D107" s="12">
        <v>27.283180999999999</v>
      </c>
      <c r="E107" s="4">
        <f t="shared" si="2"/>
        <v>6.0267691381661083E-3</v>
      </c>
    </row>
    <row r="108" spans="1:5" ht="18" customHeight="1">
      <c r="A108" s="19">
        <v>71</v>
      </c>
      <c r="B108" s="10" t="s">
        <v>110</v>
      </c>
      <c r="C108" s="11">
        <v>34</v>
      </c>
      <c r="D108" s="12">
        <v>24.439590940000002</v>
      </c>
      <c r="E108" s="4">
        <f t="shared" si="2"/>
        <v>5.3986290098136294E-3</v>
      </c>
    </row>
    <row r="109" spans="1:5" ht="18" customHeight="1">
      <c r="A109" s="19">
        <v>72</v>
      </c>
      <c r="B109" s="10" t="s">
        <v>224</v>
      </c>
      <c r="C109" s="11">
        <v>2</v>
      </c>
      <c r="D109" s="12">
        <v>22.5</v>
      </c>
      <c r="E109" s="4">
        <f t="shared" si="2"/>
        <v>4.9701794526355791E-3</v>
      </c>
    </row>
    <row r="110" spans="1:5" ht="18" customHeight="1">
      <c r="A110" s="19">
        <v>73</v>
      </c>
      <c r="B110" s="10" t="s">
        <v>142</v>
      </c>
      <c r="C110" s="11">
        <v>8</v>
      </c>
      <c r="D110" s="12">
        <v>21.108302999999999</v>
      </c>
      <c r="E110" s="4">
        <f t="shared" si="2"/>
        <v>4.6627579489158192E-3</v>
      </c>
    </row>
    <row r="111" spans="1:5" ht="18" customHeight="1">
      <c r="A111" s="19">
        <v>74</v>
      </c>
      <c r="B111" s="10" t="s">
        <v>225</v>
      </c>
      <c r="C111" s="11">
        <v>3</v>
      </c>
      <c r="D111" s="12">
        <v>20.774493</v>
      </c>
      <c r="E111" s="4">
        <f t="shared" si="2"/>
        <v>4.5890203665565179E-3</v>
      </c>
    </row>
    <row r="112" spans="1:5" ht="18" customHeight="1">
      <c r="A112" s="19">
        <v>75</v>
      </c>
      <c r="B112" s="10" t="s">
        <v>111</v>
      </c>
      <c r="C112" s="11">
        <v>3</v>
      </c>
      <c r="D112" s="12">
        <v>20.315000000000001</v>
      </c>
      <c r="E112" s="4">
        <f t="shared" si="2"/>
        <v>4.4875198035685239E-3</v>
      </c>
    </row>
    <row r="113" spans="1:6" ht="18" customHeight="1">
      <c r="A113" s="19">
        <v>76</v>
      </c>
      <c r="B113" s="10" t="s">
        <v>227</v>
      </c>
      <c r="C113" s="11">
        <v>5</v>
      </c>
      <c r="D113" s="12">
        <v>18.623280000000001</v>
      </c>
      <c r="E113" s="4">
        <f t="shared" si="2"/>
        <v>4.1138241598524059E-3</v>
      </c>
    </row>
    <row r="114" spans="1:6" ht="18" customHeight="1">
      <c r="A114" s="19">
        <v>77</v>
      </c>
      <c r="B114" s="10" t="s">
        <v>226</v>
      </c>
      <c r="C114" s="11">
        <v>4</v>
      </c>
      <c r="D114" s="12">
        <v>16.598061999999999</v>
      </c>
      <c r="E114" s="4">
        <f t="shared" si="2"/>
        <v>3.6664598535987285E-3</v>
      </c>
    </row>
    <row r="115" spans="1:6" ht="18" customHeight="1">
      <c r="A115" s="19">
        <v>78</v>
      </c>
      <c r="B115" s="10" t="s">
        <v>228</v>
      </c>
      <c r="C115" s="11">
        <v>2</v>
      </c>
      <c r="D115" s="12">
        <v>10.278</v>
      </c>
      <c r="E115" s="4">
        <f t="shared" si="2"/>
        <v>2.2703779739639326E-3</v>
      </c>
    </row>
    <row r="116" spans="1:6" ht="18" customHeight="1">
      <c r="A116" s="19">
        <v>79</v>
      </c>
      <c r="B116" s="10" t="s">
        <v>102</v>
      </c>
      <c r="C116" s="11">
        <v>7</v>
      </c>
      <c r="D116" s="12">
        <v>8.2663989999999998</v>
      </c>
      <c r="E116" s="4">
        <f t="shared" si="2"/>
        <v>1.8260216203149912E-3</v>
      </c>
    </row>
    <row r="117" spans="1:6" ht="18" customHeight="1">
      <c r="A117" s="19">
        <v>80</v>
      </c>
      <c r="B117" s="10" t="s">
        <v>129</v>
      </c>
      <c r="C117" s="11">
        <v>2</v>
      </c>
      <c r="D117" s="12">
        <v>8.0431500000000007</v>
      </c>
      <c r="E117" s="4">
        <f t="shared" si="2"/>
        <v>1.7767066161984827E-3</v>
      </c>
    </row>
    <row r="118" spans="1:6" ht="18" customHeight="1">
      <c r="A118" s="19">
        <v>81</v>
      </c>
      <c r="B118" s="10" t="s">
        <v>229</v>
      </c>
      <c r="C118" s="11">
        <v>4</v>
      </c>
      <c r="D118" s="12">
        <v>7.0309999999999997</v>
      </c>
      <c r="E118" s="4">
        <f t="shared" si="2"/>
        <v>1.553125854732478E-3</v>
      </c>
    </row>
    <row r="119" spans="1:6" ht="18" customHeight="1">
      <c r="A119" s="19">
        <v>82</v>
      </c>
      <c r="B119" s="10" t="s">
        <v>99</v>
      </c>
      <c r="C119" s="11">
        <v>40</v>
      </c>
      <c r="D119" s="12">
        <v>3.8912499999999999</v>
      </c>
      <c r="E119" s="4">
        <f t="shared" si="2"/>
        <v>8.5956492422525313E-4</v>
      </c>
    </row>
    <row r="120" spans="1:6" ht="18" customHeight="1">
      <c r="A120" s="19">
        <v>83</v>
      </c>
      <c r="B120" s="10" t="s">
        <v>135</v>
      </c>
      <c r="C120" s="11">
        <v>6</v>
      </c>
      <c r="D120" s="12">
        <v>3.8275060000000001</v>
      </c>
      <c r="E120" s="4">
        <f t="shared" si="2"/>
        <v>8.4548407449063986E-4</v>
      </c>
    </row>
    <row r="121" spans="1:6" ht="18" customHeight="1">
      <c r="A121" s="19">
        <v>84</v>
      </c>
      <c r="B121" s="10" t="s">
        <v>231</v>
      </c>
      <c r="C121" s="11">
        <v>1</v>
      </c>
      <c r="D121" s="12">
        <v>3.8</v>
      </c>
      <c r="E121" s="4">
        <f t="shared" si="2"/>
        <v>8.3940808533400889E-4</v>
      </c>
    </row>
    <row r="122" spans="1:6" ht="18" customHeight="1">
      <c r="A122" s="19">
        <v>85</v>
      </c>
      <c r="B122" s="10" t="s">
        <v>284</v>
      </c>
      <c r="C122" s="11">
        <v>1</v>
      </c>
      <c r="D122" s="12">
        <v>3.225806</v>
      </c>
      <c r="E122" s="4">
        <f t="shared" si="2"/>
        <v>7.1257043108393628E-4</v>
      </c>
    </row>
    <row r="123" spans="1:6" ht="18" customHeight="1">
      <c r="A123" s="19">
        <v>86</v>
      </c>
      <c r="B123" s="10" t="s">
        <v>232</v>
      </c>
      <c r="C123" s="11">
        <v>4</v>
      </c>
      <c r="D123" s="12">
        <v>3.2161849999999998</v>
      </c>
      <c r="E123" s="20">
        <f>4750000*F126</f>
        <v>109992625368.73155</v>
      </c>
    </row>
    <row r="124" spans="1:6" ht="18" customHeight="1">
      <c r="A124" s="19">
        <v>87</v>
      </c>
      <c r="B124" s="10" t="s">
        <v>233</v>
      </c>
      <c r="C124" s="11">
        <v>2</v>
      </c>
      <c r="D124" s="12">
        <v>3.1</v>
      </c>
    </row>
    <row r="125" spans="1:6" ht="18" customHeight="1">
      <c r="A125" s="19">
        <v>88</v>
      </c>
      <c r="B125" s="10" t="s">
        <v>118</v>
      </c>
      <c r="C125" s="11">
        <v>22</v>
      </c>
      <c r="D125" s="12">
        <v>2.8710100000000001</v>
      </c>
    </row>
    <row r="126" spans="1:6" ht="18" customHeight="1">
      <c r="A126" s="19">
        <v>89</v>
      </c>
      <c r="B126" s="10" t="s">
        <v>216</v>
      </c>
      <c r="C126" s="11">
        <v>2</v>
      </c>
      <c r="D126" s="12">
        <v>2.75</v>
      </c>
      <c r="F126" s="4">
        <f>157000000000/6780000</f>
        <v>23156.342182890854</v>
      </c>
    </row>
    <row r="127" spans="1:6" ht="18" customHeight="1">
      <c r="A127" s="19">
        <v>90</v>
      </c>
      <c r="B127" s="10" t="s">
        <v>234</v>
      </c>
      <c r="C127" s="11">
        <v>3</v>
      </c>
      <c r="D127" s="12">
        <v>2.27</v>
      </c>
    </row>
    <row r="128" spans="1:6" ht="18" customHeight="1">
      <c r="A128" s="19">
        <v>91</v>
      </c>
      <c r="B128" s="10" t="s">
        <v>235</v>
      </c>
      <c r="C128" s="11">
        <v>2</v>
      </c>
      <c r="D128" s="12">
        <v>1.5845</v>
      </c>
    </row>
    <row r="129" spans="1:4" ht="18" customHeight="1">
      <c r="A129" s="19">
        <v>92</v>
      </c>
      <c r="B129" s="10" t="s">
        <v>144</v>
      </c>
      <c r="C129" s="11">
        <v>5</v>
      </c>
      <c r="D129" s="12">
        <v>1.556643</v>
      </c>
    </row>
    <row r="130" spans="1:4" ht="18" customHeight="1">
      <c r="A130" s="19">
        <v>93</v>
      </c>
      <c r="B130" s="10" t="s">
        <v>236</v>
      </c>
      <c r="C130" s="11">
        <v>3</v>
      </c>
      <c r="D130" s="12">
        <v>1.4043000000000001</v>
      </c>
    </row>
    <row r="131" spans="1:4" ht="18" customHeight="1">
      <c r="A131" s="19">
        <v>94</v>
      </c>
      <c r="B131" s="10" t="s">
        <v>107</v>
      </c>
      <c r="C131" s="11">
        <v>6</v>
      </c>
      <c r="D131" s="12">
        <v>1.2845420000000001</v>
      </c>
    </row>
    <row r="132" spans="1:4" ht="18" customHeight="1">
      <c r="A132" s="19">
        <v>95</v>
      </c>
      <c r="B132" s="10" t="s">
        <v>277</v>
      </c>
      <c r="C132" s="11">
        <v>1</v>
      </c>
      <c r="D132" s="12">
        <v>1.239743</v>
      </c>
    </row>
    <row r="133" spans="1:4" ht="18" customHeight="1">
      <c r="A133" s="19">
        <v>96</v>
      </c>
      <c r="B133" s="10" t="s">
        <v>237</v>
      </c>
      <c r="C133" s="11">
        <v>5</v>
      </c>
      <c r="D133" s="12">
        <v>1.2</v>
      </c>
    </row>
    <row r="134" spans="1:4" ht="18" customHeight="1">
      <c r="A134" s="19">
        <v>97</v>
      </c>
      <c r="B134" s="10" t="s">
        <v>238</v>
      </c>
      <c r="C134" s="11">
        <v>4</v>
      </c>
      <c r="D134" s="12">
        <v>1.1100000000000001</v>
      </c>
    </row>
    <row r="135" spans="1:4" ht="18" customHeight="1">
      <c r="A135" s="19">
        <v>98</v>
      </c>
      <c r="B135" s="10" t="s">
        <v>131</v>
      </c>
      <c r="C135" s="11">
        <v>3</v>
      </c>
      <c r="D135" s="12">
        <v>1.07</v>
      </c>
    </row>
    <row r="136" spans="1:4" ht="18" customHeight="1">
      <c r="A136" s="19">
        <v>99</v>
      </c>
      <c r="B136" s="10" t="s">
        <v>239</v>
      </c>
      <c r="C136" s="11">
        <v>2</v>
      </c>
      <c r="D136" s="12">
        <v>1.0149999999999999</v>
      </c>
    </row>
    <row r="137" spans="1:4" ht="18" customHeight="1">
      <c r="A137" s="19">
        <v>100</v>
      </c>
      <c r="B137" s="10" t="s">
        <v>122</v>
      </c>
      <c r="C137" s="11">
        <v>5</v>
      </c>
      <c r="D137" s="12">
        <v>1.003787</v>
      </c>
    </row>
    <row r="138" spans="1:4" ht="18" customHeight="1">
      <c r="A138" s="19">
        <v>101</v>
      </c>
      <c r="B138" s="10" t="s">
        <v>240</v>
      </c>
      <c r="C138" s="11">
        <v>4</v>
      </c>
      <c r="D138" s="12">
        <v>0.95206999999999997</v>
      </c>
    </row>
    <row r="139" spans="1:4" ht="18" customHeight="1">
      <c r="A139" s="19">
        <v>102</v>
      </c>
      <c r="B139" s="10" t="s">
        <v>132</v>
      </c>
      <c r="C139" s="11">
        <v>19</v>
      </c>
      <c r="D139" s="12">
        <v>0.94168799999999997</v>
      </c>
    </row>
    <row r="140" spans="1:4" ht="18" customHeight="1">
      <c r="A140" s="19">
        <v>103</v>
      </c>
      <c r="B140" s="10" t="s">
        <v>241</v>
      </c>
      <c r="C140" s="11">
        <v>8</v>
      </c>
      <c r="D140" s="12">
        <v>0.82611859999999993</v>
      </c>
    </row>
    <row r="141" spans="1:4" ht="18" customHeight="1">
      <c r="A141" s="19">
        <v>104</v>
      </c>
      <c r="B141" s="10" t="s">
        <v>273</v>
      </c>
      <c r="C141" s="11">
        <v>3</v>
      </c>
      <c r="D141" s="12">
        <v>0.71</v>
      </c>
    </row>
    <row r="142" spans="1:4" ht="18" customHeight="1">
      <c r="A142" s="19">
        <v>105</v>
      </c>
      <c r="B142" s="10" t="s">
        <v>127</v>
      </c>
      <c r="C142" s="11">
        <v>19</v>
      </c>
      <c r="D142" s="12">
        <v>0.62115200000000004</v>
      </c>
    </row>
    <row r="143" spans="1:4" ht="18" customHeight="1">
      <c r="A143" s="19">
        <v>106</v>
      </c>
      <c r="B143" s="10" t="s">
        <v>116</v>
      </c>
      <c r="C143" s="11">
        <v>6</v>
      </c>
      <c r="D143" s="12">
        <v>0.56370699999999996</v>
      </c>
    </row>
    <row r="144" spans="1:4" ht="18" customHeight="1">
      <c r="A144" s="19">
        <v>107</v>
      </c>
      <c r="B144" s="10" t="s">
        <v>133</v>
      </c>
      <c r="C144" s="11">
        <v>3</v>
      </c>
      <c r="D144" s="12">
        <v>0.52214300000000002</v>
      </c>
    </row>
    <row r="145" spans="1:5" ht="18" customHeight="1">
      <c r="A145" s="19">
        <v>108</v>
      </c>
      <c r="B145" s="10" t="s">
        <v>242</v>
      </c>
      <c r="C145" s="11">
        <v>1</v>
      </c>
      <c r="D145" s="12">
        <v>0.5</v>
      </c>
    </row>
    <row r="146" spans="1:5" ht="18" customHeight="1">
      <c r="A146" s="19">
        <v>109</v>
      </c>
      <c r="B146" s="10" t="s">
        <v>90</v>
      </c>
      <c r="C146" s="11">
        <v>5</v>
      </c>
      <c r="D146" s="12">
        <v>0.43293700000000002</v>
      </c>
    </row>
    <row r="147" spans="1:5" ht="18" customHeight="1">
      <c r="A147" s="19">
        <v>110</v>
      </c>
      <c r="B147" s="10" t="s">
        <v>136</v>
      </c>
      <c r="C147" s="11">
        <v>5</v>
      </c>
      <c r="D147" s="12">
        <v>0.34545500000000001</v>
      </c>
    </row>
    <row r="148" spans="1:5" ht="18" customHeight="1">
      <c r="A148" s="19">
        <v>111</v>
      </c>
      <c r="B148" s="10" t="s">
        <v>128</v>
      </c>
      <c r="C148" s="11">
        <v>2</v>
      </c>
      <c r="D148" s="12">
        <v>0.32</v>
      </c>
    </row>
    <row r="149" spans="1:5" ht="18" customHeight="1">
      <c r="A149" s="19">
        <v>112</v>
      </c>
      <c r="B149" s="10" t="s">
        <v>243</v>
      </c>
      <c r="C149" s="11">
        <v>3</v>
      </c>
      <c r="D149" s="12">
        <v>0.31282902000000001</v>
      </c>
    </row>
    <row r="150" spans="1:5" ht="18" customHeight="1">
      <c r="A150" s="19">
        <v>113</v>
      </c>
      <c r="B150" s="10" t="s">
        <v>248</v>
      </c>
      <c r="C150" s="11">
        <v>2</v>
      </c>
      <c r="D150" s="12">
        <v>0.30685699999999999</v>
      </c>
    </row>
    <row r="151" spans="1:5" ht="18" customHeight="1">
      <c r="A151" s="19">
        <v>114</v>
      </c>
      <c r="B151" s="10" t="s">
        <v>138</v>
      </c>
      <c r="C151" s="11">
        <v>4</v>
      </c>
      <c r="D151" s="12">
        <v>0.29499999999999998</v>
      </c>
      <c r="E151" s="115"/>
    </row>
    <row r="152" spans="1:5" ht="18" customHeight="1">
      <c r="A152" s="19">
        <v>115</v>
      </c>
      <c r="B152" s="10" t="s">
        <v>244</v>
      </c>
      <c r="C152" s="11">
        <v>5</v>
      </c>
      <c r="D152" s="12">
        <v>0.27500000000000002</v>
      </c>
    </row>
    <row r="153" spans="1:5" ht="18" customHeight="1">
      <c r="A153" s="19">
        <v>116</v>
      </c>
      <c r="B153" s="10" t="s">
        <v>134</v>
      </c>
      <c r="C153" s="11">
        <v>3</v>
      </c>
      <c r="D153" s="12">
        <v>0.247</v>
      </c>
    </row>
    <row r="154" spans="1:5" ht="18" customHeight="1">
      <c r="A154" s="19">
        <v>117</v>
      </c>
      <c r="B154" s="10" t="s">
        <v>245</v>
      </c>
      <c r="C154" s="11">
        <v>1</v>
      </c>
      <c r="D154" s="12">
        <v>0.22500000000000001</v>
      </c>
    </row>
    <row r="155" spans="1:5" ht="18" customHeight="1">
      <c r="A155" s="19">
        <v>118</v>
      </c>
      <c r="B155" s="10" t="s">
        <v>246</v>
      </c>
      <c r="C155" s="11">
        <v>1</v>
      </c>
      <c r="D155" s="12">
        <v>0.21</v>
      </c>
    </row>
    <row r="156" spans="1:5" ht="18" customHeight="1">
      <c r="A156" s="19">
        <v>119</v>
      </c>
      <c r="B156" s="10" t="s">
        <v>258</v>
      </c>
      <c r="C156" s="11">
        <v>5</v>
      </c>
      <c r="D156" s="12">
        <v>0.202795</v>
      </c>
    </row>
    <row r="157" spans="1:5" ht="18" customHeight="1">
      <c r="A157" s="19">
        <v>120</v>
      </c>
      <c r="B157" s="10" t="s">
        <v>143</v>
      </c>
      <c r="C157" s="11">
        <v>5</v>
      </c>
      <c r="D157" s="12">
        <v>0.19290499999999999</v>
      </c>
    </row>
    <row r="158" spans="1:5" ht="18" customHeight="1">
      <c r="A158" s="19">
        <v>121</v>
      </c>
      <c r="B158" s="10" t="s">
        <v>253</v>
      </c>
      <c r="C158" s="11">
        <v>4</v>
      </c>
      <c r="D158" s="12">
        <v>0.17447299999999999</v>
      </c>
    </row>
    <row r="159" spans="1:5" ht="18" customHeight="1">
      <c r="A159" s="19">
        <v>122</v>
      </c>
      <c r="B159" s="10" t="s">
        <v>249</v>
      </c>
      <c r="C159" s="11">
        <v>5</v>
      </c>
      <c r="D159" s="12">
        <v>0.15781999999999999</v>
      </c>
    </row>
    <row r="160" spans="1:5" ht="18" customHeight="1">
      <c r="A160" s="19">
        <v>123</v>
      </c>
      <c r="B160" s="10" t="s">
        <v>285</v>
      </c>
      <c r="C160" s="11">
        <v>1</v>
      </c>
      <c r="D160" s="12">
        <v>0.14893600000000001</v>
      </c>
    </row>
    <row r="161" spans="1:4" ht="18" customHeight="1">
      <c r="A161" s="19">
        <v>124</v>
      </c>
      <c r="B161" s="10" t="s">
        <v>250</v>
      </c>
      <c r="C161" s="11">
        <v>2</v>
      </c>
      <c r="D161" s="12">
        <v>0.14291799999999999</v>
      </c>
    </row>
    <row r="162" spans="1:4" ht="18" customHeight="1">
      <c r="A162" s="19">
        <v>125</v>
      </c>
      <c r="B162" s="10" t="s">
        <v>125</v>
      </c>
      <c r="C162" s="11">
        <v>9</v>
      </c>
      <c r="D162" s="12">
        <v>0.13753014999999999</v>
      </c>
    </row>
    <row r="163" spans="1:4" ht="18" customHeight="1">
      <c r="A163" s="19">
        <v>126</v>
      </c>
      <c r="B163" s="10" t="s">
        <v>252</v>
      </c>
      <c r="C163" s="11">
        <v>2</v>
      </c>
      <c r="D163" s="12">
        <v>0.129</v>
      </c>
    </row>
    <row r="164" spans="1:4" ht="18" customHeight="1">
      <c r="A164" s="19">
        <v>127</v>
      </c>
      <c r="B164" s="10" t="s">
        <v>123</v>
      </c>
      <c r="C164" s="11">
        <v>6</v>
      </c>
      <c r="D164" s="12">
        <v>0.11526</v>
      </c>
    </row>
    <row r="165" spans="1:4" ht="18" customHeight="1">
      <c r="A165" s="19">
        <v>128</v>
      </c>
      <c r="B165" s="10" t="s">
        <v>288</v>
      </c>
      <c r="C165" s="11">
        <v>1</v>
      </c>
      <c r="D165" s="12">
        <v>0.1</v>
      </c>
    </row>
    <row r="166" spans="1:4" ht="18" customHeight="1">
      <c r="A166" s="19">
        <v>129</v>
      </c>
      <c r="B166" s="10" t="s">
        <v>251</v>
      </c>
      <c r="C166" s="11">
        <v>1</v>
      </c>
      <c r="D166" s="12">
        <v>0.1</v>
      </c>
    </row>
    <row r="167" spans="1:4" ht="18" customHeight="1">
      <c r="A167" s="19">
        <v>130</v>
      </c>
      <c r="B167" s="10" t="s">
        <v>247</v>
      </c>
      <c r="C167" s="11">
        <v>2</v>
      </c>
      <c r="D167" s="12">
        <v>9.7000000000000003E-2</v>
      </c>
    </row>
    <row r="168" spans="1:4" ht="18" customHeight="1">
      <c r="A168" s="19">
        <v>131</v>
      </c>
      <c r="B168" s="10" t="s">
        <v>255</v>
      </c>
      <c r="C168" s="11">
        <v>3</v>
      </c>
      <c r="D168" s="12">
        <v>8.9399999999999993E-2</v>
      </c>
    </row>
    <row r="169" spans="1:4" ht="18" customHeight="1">
      <c r="A169" s="19">
        <v>132</v>
      </c>
      <c r="B169" s="10" t="s">
        <v>140</v>
      </c>
      <c r="C169" s="11">
        <v>2</v>
      </c>
      <c r="D169" s="12">
        <v>8.8900000000000007E-2</v>
      </c>
    </row>
    <row r="170" spans="1:4" ht="18" customHeight="1">
      <c r="A170" s="19">
        <v>133</v>
      </c>
      <c r="B170" s="10" t="s">
        <v>254</v>
      </c>
      <c r="C170" s="11">
        <v>1</v>
      </c>
      <c r="D170" s="12">
        <v>7.0935999999999999E-2</v>
      </c>
    </row>
    <row r="171" spans="1:4" ht="18" customHeight="1">
      <c r="A171" s="19">
        <v>134</v>
      </c>
      <c r="B171" s="10" t="s">
        <v>256</v>
      </c>
      <c r="C171" s="11">
        <v>1</v>
      </c>
      <c r="D171" s="12">
        <v>3.3184999999999999E-2</v>
      </c>
    </row>
    <row r="172" spans="1:4" ht="18" customHeight="1">
      <c r="A172" s="19">
        <v>135</v>
      </c>
      <c r="B172" s="10" t="s">
        <v>276</v>
      </c>
      <c r="C172" s="11">
        <v>1</v>
      </c>
      <c r="D172" s="12">
        <v>2.4464E-2</v>
      </c>
    </row>
    <row r="173" spans="1:4" ht="18" customHeight="1">
      <c r="A173" s="19">
        <v>136</v>
      </c>
      <c r="B173" s="10" t="s">
        <v>257</v>
      </c>
      <c r="C173" s="11">
        <v>1</v>
      </c>
      <c r="D173" s="12">
        <v>0.02</v>
      </c>
    </row>
    <row r="174" spans="1:4" ht="18" customHeight="1">
      <c r="A174" s="19">
        <v>137</v>
      </c>
      <c r="B174" s="10" t="s">
        <v>290</v>
      </c>
      <c r="C174" s="11">
        <v>1</v>
      </c>
      <c r="D174" s="12">
        <v>0.01</v>
      </c>
    </row>
    <row r="175" spans="1:4" ht="18" customHeight="1">
      <c r="A175" s="19">
        <v>138</v>
      </c>
      <c r="B175" s="10" t="s">
        <v>274</v>
      </c>
      <c r="C175" s="11">
        <v>1</v>
      </c>
      <c r="D175" s="12">
        <v>0.01</v>
      </c>
    </row>
    <row r="176" spans="1:4" ht="18" customHeight="1">
      <c r="A176" s="19">
        <v>139</v>
      </c>
      <c r="B176" s="10" t="s">
        <v>141</v>
      </c>
      <c r="C176" s="11">
        <v>1</v>
      </c>
      <c r="D176" s="12">
        <v>0.01</v>
      </c>
    </row>
    <row r="177" spans="1:6" ht="18" customHeight="1">
      <c r="A177" s="19">
        <v>140</v>
      </c>
      <c r="B177" s="10" t="s">
        <v>104</v>
      </c>
      <c r="C177" s="11">
        <v>1</v>
      </c>
      <c r="D177" s="12">
        <v>0.01</v>
      </c>
    </row>
    <row r="178" spans="1:6" ht="18" customHeight="1">
      <c r="A178" s="19">
        <v>141</v>
      </c>
      <c r="B178" s="10" t="s">
        <v>286</v>
      </c>
      <c r="C178" s="11">
        <v>1</v>
      </c>
      <c r="D178" s="12">
        <v>5.2859999999999999E-3</v>
      </c>
    </row>
    <row r="179" spans="1:6" ht="18" customHeight="1">
      <c r="A179" s="19">
        <v>142</v>
      </c>
      <c r="B179" s="10" t="s">
        <v>281</v>
      </c>
      <c r="C179" s="11">
        <v>1</v>
      </c>
      <c r="D179" s="12">
        <v>5.0000000000000001E-3</v>
      </c>
    </row>
    <row r="180" spans="1:6" ht="18" customHeight="1">
      <c r="A180" s="19">
        <v>143</v>
      </c>
      <c r="B180" s="10" t="s">
        <v>275</v>
      </c>
      <c r="C180" s="11">
        <v>1</v>
      </c>
      <c r="D180" s="12">
        <v>5.0000000000000001E-3</v>
      </c>
    </row>
    <row r="181" spans="1:6" ht="18" customHeight="1">
      <c r="A181" s="160" t="s">
        <v>206</v>
      </c>
      <c r="B181" s="160"/>
      <c r="C181" s="13">
        <f>SUM(C38:C180)</f>
        <v>37839</v>
      </c>
      <c r="D181" s="14">
        <f>SUM(D38:D180)</f>
        <v>452699.95207253</v>
      </c>
    </row>
    <row r="182" spans="1:6" ht="15" customHeight="1">
      <c r="A182" s="15"/>
      <c r="B182" s="15"/>
      <c r="C182" s="16"/>
      <c r="D182" s="17"/>
      <c r="F182" s="115">
        <f>D181-D28</f>
        <v>0</v>
      </c>
    </row>
    <row r="183" spans="1:6" ht="15.75" customHeight="1">
      <c r="A183" s="161" t="s">
        <v>280</v>
      </c>
      <c r="B183" s="161"/>
      <c r="C183" s="161"/>
      <c r="D183" s="161"/>
    </row>
    <row r="184" spans="1:6" ht="15.75" customHeight="1">
      <c r="A184" s="161" t="str">
        <f>A6</f>
        <v>(Lũy kế các dự án còn hiệu lực đến ngày 20/07/2023)</v>
      </c>
      <c r="B184" s="161"/>
      <c r="C184" s="161"/>
      <c r="D184" s="161"/>
    </row>
    <row r="185" spans="1:6" ht="19.5" customHeight="1"/>
    <row r="186" spans="1:6" ht="47.25">
      <c r="A186" s="6" t="s">
        <v>201</v>
      </c>
      <c r="B186" s="7" t="s">
        <v>259</v>
      </c>
      <c r="C186" s="8" t="s">
        <v>203</v>
      </c>
      <c r="D186" s="9" t="s">
        <v>208</v>
      </c>
    </row>
    <row r="187" spans="1:6" ht="19.5" customHeight="1">
      <c r="A187" s="19">
        <v>1</v>
      </c>
      <c r="B187" s="10" t="s">
        <v>147</v>
      </c>
      <c r="C187" s="11">
        <v>11988</v>
      </c>
      <c r="D187" s="12">
        <v>57068.17834708</v>
      </c>
      <c r="E187" s="4">
        <f>D187/$D$181*100</f>
        <v>12.606181663111096</v>
      </c>
    </row>
    <row r="188" spans="1:6" ht="19.5" customHeight="1">
      <c r="A188" s="19">
        <v>2</v>
      </c>
      <c r="B188" s="10" t="s">
        <v>150</v>
      </c>
      <c r="C188" s="11">
        <v>4133</v>
      </c>
      <c r="D188" s="12">
        <v>40079.511991970001</v>
      </c>
      <c r="E188" s="4">
        <f t="shared" ref="E188:E250" si="3">D188/$D$181*100</f>
        <v>8.8534385321844713</v>
      </c>
    </row>
    <row r="189" spans="1:6" ht="19.5" customHeight="1">
      <c r="A189" s="19">
        <v>3</v>
      </c>
      <c r="B189" s="10" t="s">
        <v>149</v>
      </c>
      <c r="C189" s="11">
        <v>7200</v>
      </c>
      <c r="D189" s="12">
        <v>39269.72719279</v>
      </c>
      <c r="E189" s="4">
        <f t="shared" si="3"/>
        <v>8.6745596090759776</v>
      </c>
    </row>
    <row r="190" spans="1:6" ht="19.5" customHeight="1">
      <c r="A190" s="19">
        <v>4</v>
      </c>
      <c r="B190" s="10" t="s">
        <v>152</v>
      </c>
      <c r="C190" s="11">
        <v>1856</v>
      </c>
      <c r="D190" s="12">
        <v>35996.97222375001</v>
      </c>
      <c r="E190" s="4">
        <f t="shared" si="3"/>
        <v>7.9516182979367089</v>
      </c>
    </row>
    <row r="191" spans="1:6" ht="19.5" customHeight="1">
      <c r="A191" s="19">
        <v>5</v>
      </c>
      <c r="B191" s="10" t="s">
        <v>151</v>
      </c>
      <c r="C191" s="11">
        <v>541</v>
      </c>
      <c r="D191" s="12">
        <v>33384.055158850002</v>
      </c>
      <c r="E191" s="4">
        <f t="shared" si="3"/>
        <v>7.3744331109408474</v>
      </c>
    </row>
    <row r="192" spans="1:6" ht="19.5" customHeight="1">
      <c r="A192" s="19">
        <v>6</v>
      </c>
      <c r="B192" s="10" t="s">
        <v>153</v>
      </c>
      <c r="C192" s="11">
        <v>1043</v>
      </c>
      <c r="D192" s="12">
        <v>27305.417236420002</v>
      </c>
      <c r="E192" s="4">
        <f t="shared" si="3"/>
        <v>6.0316810530709368</v>
      </c>
    </row>
    <row r="193" spans="1:6" ht="19.5" customHeight="1">
      <c r="A193" s="19">
        <v>7</v>
      </c>
      <c r="B193" s="10" t="s">
        <v>154</v>
      </c>
      <c r="C193" s="11">
        <v>1977</v>
      </c>
      <c r="D193" s="12">
        <v>24263.720275190004</v>
      </c>
      <c r="E193" s="4">
        <f t="shared" si="3"/>
        <v>5.3597797313887403</v>
      </c>
    </row>
    <row r="194" spans="1:6" ht="19.5" customHeight="1">
      <c r="A194" s="19">
        <v>8</v>
      </c>
      <c r="B194" s="10" t="s">
        <v>158</v>
      </c>
      <c r="C194" s="11">
        <v>186</v>
      </c>
      <c r="D194" s="12">
        <v>14989.134925</v>
      </c>
      <c r="E194" s="4">
        <f t="shared" si="3"/>
        <v>3.3110529074229929</v>
      </c>
    </row>
    <row r="195" spans="1:6" ht="19.5" customHeight="1">
      <c r="A195" s="19">
        <v>9</v>
      </c>
      <c r="B195" s="10" t="s">
        <v>157</v>
      </c>
      <c r="C195" s="11">
        <v>1340</v>
      </c>
      <c r="D195" s="12">
        <v>13421.802606839999</v>
      </c>
      <c r="E195" s="4">
        <f t="shared" si="3"/>
        <v>2.9648341126154141</v>
      </c>
    </row>
    <row r="196" spans="1:6" ht="19.5" customHeight="1">
      <c r="A196" s="19">
        <v>10</v>
      </c>
      <c r="B196" s="10" t="s">
        <v>190</v>
      </c>
      <c r="C196" s="11">
        <v>82</v>
      </c>
      <c r="D196" s="12">
        <v>12018.294576</v>
      </c>
      <c r="E196" s="4">
        <f t="shared" si="3"/>
        <v>2.654803589215859</v>
      </c>
    </row>
    <row r="197" spans="1:6" ht="19.5" customHeight="1">
      <c r="A197" s="19">
        <v>11</v>
      </c>
      <c r="B197" s="10" t="s">
        <v>176</v>
      </c>
      <c r="C197" s="11">
        <v>168</v>
      </c>
      <c r="D197" s="12">
        <v>10893.274855239999</v>
      </c>
      <c r="E197" s="4">
        <f t="shared" si="3"/>
        <v>2.4062902603300294</v>
      </c>
    </row>
    <row r="198" spans="1:6" ht="19.5" customHeight="1">
      <c r="A198" s="19">
        <v>12</v>
      </c>
      <c r="B198" s="10" t="s">
        <v>159</v>
      </c>
      <c r="C198" s="11">
        <v>635</v>
      </c>
      <c r="D198" s="12">
        <v>10883.436738370001</v>
      </c>
      <c r="E198" s="4">
        <f t="shared" si="3"/>
        <v>2.4041170511602563</v>
      </c>
    </row>
    <row r="199" spans="1:6" ht="19.5" customHeight="1">
      <c r="A199" s="19">
        <v>13</v>
      </c>
      <c r="B199" s="10" t="s">
        <v>169</v>
      </c>
      <c r="C199" s="11">
        <v>216</v>
      </c>
      <c r="D199" s="12">
        <v>10636.68460567</v>
      </c>
      <c r="E199" s="4">
        <f t="shared" si="3"/>
        <v>2.3496102787229427</v>
      </c>
    </row>
    <row r="200" spans="1:6" ht="19.5" customHeight="1">
      <c r="A200" s="19">
        <v>14</v>
      </c>
      <c r="B200" s="10" t="s">
        <v>148</v>
      </c>
      <c r="C200" s="11">
        <v>359</v>
      </c>
      <c r="D200" s="12">
        <v>9604.0583427800011</v>
      </c>
      <c r="E200" s="4">
        <f t="shared" si="3"/>
        <v>2.1215063749865988</v>
      </c>
    </row>
    <row r="201" spans="1:6" ht="19.5" customHeight="1">
      <c r="A201" s="19">
        <v>15</v>
      </c>
      <c r="B201" s="10" t="s">
        <v>161</v>
      </c>
      <c r="C201" s="11">
        <v>544</v>
      </c>
      <c r="D201" s="12">
        <v>9407.4090126800002</v>
      </c>
      <c r="E201" s="4">
        <f t="shared" si="3"/>
        <v>2.0780671545493732</v>
      </c>
    </row>
    <row r="202" spans="1:6" ht="19.5" customHeight="1">
      <c r="A202" s="19">
        <v>16</v>
      </c>
      <c r="B202" s="10" t="s">
        <v>155</v>
      </c>
      <c r="C202" s="11">
        <v>553</v>
      </c>
      <c r="D202" s="12">
        <v>7144.504055039999</v>
      </c>
      <c r="E202" s="4">
        <f t="shared" si="3"/>
        <v>1.5781985446058391</v>
      </c>
    </row>
    <row r="203" spans="1:6" ht="19.5" customHeight="1">
      <c r="A203" s="19">
        <v>17</v>
      </c>
      <c r="B203" s="10" t="s">
        <v>168</v>
      </c>
      <c r="C203" s="11">
        <v>517</v>
      </c>
      <c r="D203" s="12">
        <v>6955.8577250500002</v>
      </c>
      <c r="E203" s="4">
        <f t="shared" si="3"/>
        <v>1.5365271617999987</v>
      </c>
    </row>
    <row r="204" spans="1:6" ht="19.5" customHeight="1">
      <c r="A204" s="19">
        <v>18</v>
      </c>
      <c r="B204" s="10" t="s">
        <v>166</v>
      </c>
      <c r="C204" s="11">
        <v>224</v>
      </c>
      <c r="D204" s="12">
        <v>6344.4037004700003</v>
      </c>
      <c r="E204" s="4">
        <f t="shared" si="3"/>
        <v>1.4014588849467169</v>
      </c>
    </row>
    <row r="205" spans="1:6" ht="19.5" customHeight="1">
      <c r="A205" s="19">
        <v>19</v>
      </c>
      <c r="B205" s="10" t="s">
        <v>160</v>
      </c>
      <c r="C205" s="11">
        <v>988</v>
      </c>
      <c r="D205" s="12">
        <v>6325.5870487000002</v>
      </c>
      <c r="E205" s="4">
        <f t="shared" si="3"/>
        <v>1.3973023455691767</v>
      </c>
    </row>
    <row r="206" spans="1:6" ht="19.5" customHeight="1">
      <c r="A206" s="19">
        <v>20</v>
      </c>
      <c r="B206" s="10" t="s">
        <v>156</v>
      </c>
      <c r="C206" s="11">
        <v>385</v>
      </c>
      <c r="D206" s="12">
        <v>5532.0253700000003</v>
      </c>
      <c r="E206" s="4">
        <f t="shared" si="3"/>
        <v>1.2220070589081218</v>
      </c>
      <c r="F206" s="130">
        <f>D206-780</f>
        <v>4752.0253700000003</v>
      </c>
    </row>
    <row r="207" spans="1:6" ht="19.5" customHeight="1">
      <c r="A207" s="19">
        <v>21</v>
      </c>
      <c r="B207" s="10" t="s">
        <v>181</v>
      </c>
      <c r="C207" s="11">
        <v>63</v>
      </c>
      <c r="D207" s="12">
        <v>4810.1487079999997</v>
      </c>
      <c r="E207" s="4">
        <f t="shared" si="3"/>
        <v>1.0625467676721412</v>
      </c>
    </row>
    <row r="208" spans="1:6" ht="19.5" customHeight="1">
      <c r="A208" s="19">
        <v>22</v>
      </c>
      <c r="B208" s="10" t="s">
        <v>162</v>
      </c>
      <c r="C208" s="11">
        <v>429</v>
      </c>
      <c r="D208" s="12">
        <v>4553.4033854600011</v>
      </c>
      <c r="E208" s="4">
        <f t="shared" si="3"/>
        <v>1.0058325309322036</v>
      </c>
    </row>
    <row r="209" spans="1:5" ht="19.5" customHeight="1">
      <c r="A209" s="19">
        <v>23</v>
      </c>
      <c r="B209" s="10" t="s">
        <v>146</v>
      </c>
      <c r="C209" s="11">
        <v>15</v>
      </c>
      <c r="D209" s="12">
        <v>4496.0433999999996</v>
      </c>
      <c r="E209" s="4">
        <f t="shared" si="3"/>
        <v>0.99316188999279131</v>
      </c>
    </row>
    <row r="210" spans="1:5" ht="19.5" customHeight="1">
      <c r="A210" s="19">
        <v>24</v>
      </c>
      <c r="B210" s="10" t="s">
        <v>185</v>
      </c>
      <c r="C210" s="11">
        <v>119</v>
      </c>
      <c r="D210" s="12">
        <v>4364.6989709999998</v>
      </c>
      <c r="E210" s="4">
        <f t="shared" si="3"/>
        <v>0.96414831744906015</v>
      </c>
    </row>
    <row r="211" spans="1:5" ht="19.5" customHeight="1">
      <c r="A211" s="19">
        <v>25</v>
      </c>
      <c r="B211" s="10" t="s">
        <v>180</v>
      </c>
      <c r="C211" s="11">
        <v>135</v>
      </c>
      <c r="D211" s="12">
        <v>4271.7219130000003</v>
      </c>
      <c r="E211" s="4">
        <f t="shared" si="3"/>
        <v>0.94360997686070003</v>
      </c>
    </row>
    <row r="212" spans="1:5" ht="19.5" customHeight="1">
      <c r="A212" s="19">
        <v>26</v>
      </c>
      <c r="B212" s="10" t="s">
        <v>163</v>
      </c>
      <c r="C212" s="11">
        <v>134</v>
      </c>
      <c r="D212" s="12">
        <v>3868.1719010000002</v>
      </c>
      <c r="E212" s="4">
        <f t="shared" si="3"/>
        <v>0.85446704451611155</v>
      </c>
    </row>
    <row r="213" spans="1:5" ht="19.5" customHeight="1">
      <c r="A213" s="19">
        <v>27</v>
      </c>
      <c r="B213" s="10" t="s">
        <v>173</v>
      </c>
      <c r="C213" s="11">
        <v>160</v>
      </c>
      <c r="D213" s="12">
        <v>3850.361598</v>
      </c>
      <c r="E213" s="4">
        <f t="shared" si="3"/>
        <v>0.85053280442651968</v>
      </c>
    </row>
    <row r="214" spans="1:5" ht="19.5" customHeight="1">
      <c r="A214" s="19">
        <v>28</v>
      </c>
      <c r="B214" s="10" t="s">
        <v>179</v>
      </c>
      <c r="C214" s="11">
        <v>139</v>
      </c>
      <c r="D214" s="12">
        <v>3324.4615910099997</v>
      </c>
      <c r="E214" s="4">
        <f t="shared" si="3"/>
        <v>0.7343631418095149</v>
      </c>
    </row>
    <row r="215" spans="1:5" ht="19.5" customHeight="1">
      <c r="A215" s="19">
        <v>29</v>
      </c>
      <c r="B215" s="10" t="s">
        <v>170</v>
      </c>
      <c r="C215" s="11">
        <v>40</v>
      </c>
      <c r="D215" s="12">
        <v>3198.402427</v>
      </c>
      <c r="E215" s="4">
        <f t="shared" si="3"/>
        <v>0.70651706773045186</v>
      </c>
    </row>
    <row r="216" spans="1:5" ht="19.5" customHeight="1">
      <c r="A216" s="19">
        <v>30</v>
      </c>
      <c r="B216" s="10" t="s">
        <v>167</v>
      </c>
      <c r="C216" s="11">
        <v>221</v>
      </c>
      <c r="D216" s="12">
        <v>3175.558282</v>
      </c>
      <c r="E216" s="4">
        <f t="shared" si="3"/>
        <v>0.70147086772636169</v>
      </c>
    </row>
    <row r="217" spans="1:5" ht="19.5" customHeight="1">
      <c r="A217" s="19">
        <v>31</v>
      </c>
      <c r="B217" s="10" t="s">
        <v>172</v>
      </c>
      <c r="C217" s="11">
        <v>141</v>
      </c>
      <c r="D217" s="12">
        <v>2832.829252</v>
      </c>
      <c r="E217" s="4">
        <f t="shared" si="3"/>
        <v>0.62576309960512966</v>
      </c>
    </row>
    <row r="218" spans="1:5" ht="19.5" customHeight="1">
      <c r="A218" s="19">
        <v>32</v>
      </c>
      <c r="B218" s="10" t="s">
        <v>260</v>
      </c>
      <c r="C218" s="11">
        <v>50</v>
      </c>
      <c r="D218" s="12">
        <v>2768.6918150000001</v>
      </c>
      <c r="E218" s="4">
        <f t="shared" si="3"/>
        <v>0.61159534087081369</v>
      </c>
    </row>
    <row r="219" spans="1:5" ht="19.5" customHeight="1">
      <c r="A219" s="19">
        <v>33</v>
      </c>
      <c r="B219" s="10" t="s">
        <v>264</v>
      </c>
      <c r="C219" s="11">
        <v>26</v>
      </c>
      <c r="D219" s="12">
        <v>2524.2635248299998</v>
      </c>
      <c r="E219" s="4">
        <f t="shared" si="3"/>
        <v>0.55760189796211224</v>
      </c>
    </row>
    <row r="220" spans="1:5" ht="19.5" customHeight="1">
      <c r="A220" s="19">
        <v>34</v>
      </c>
      <c r="B220" s="10" t="s">
        <v>164</v>
      </c>
      <c r="C220" s="11">
        <v>66</v>
      </c>
      <c r="D220" s="12">
        <v>2320.8879270000002</v>
      </c>
      <c r="E220" s="4">
        <f t="shared" si="3"/>
        <v>0.51267686607312823</v>
      </c>
    </row>
    <row r="221" spans="1:5" ht="19.5" customHeight="1">
      <c r="A221" s="19">
        <v>35</v>
      </c>
      <c r="B221" s="10" t="s">
        <v>196</v>
      </c>
      <c r="C221" s="11">
        <v>87</v>
      </c>
      <c r="D221" s="12">
        <v>2266.6319320699995</v>
      </c>
      <c r="E221" s="4">
        <f t="shared" si="3"/>
        <v>0.50069188690942201</v>
      </c>
    </row>
    <row r="222" spans="1:5" ht="19.5" customHeight="1">
      <c r="A222" s="19">
        <v>36</v>
      </c>
      <c r="B222" s="10" t="s">
        <v>165</v>
      </c>
      <c r="C222" s="11">
        <v>122</v>
      </c>
      <c r="D222" s="12">
        <v>2109.4459721500002</v>
      </c>
      <c r="E222" s="4">
        <f t="shared" si="3"/>
        <v>0.46597000120999177</v>
      </c>
    </row>
    <row r="223" spans="1:5" ht="19.5" customHeight="1">
      <c r="A223" s="19">
        <v>37</v>
      </c>
      <c r="B223" s="10" t="s">
        <v>194</v>
      </c>
      <c r="C223" s="11">
        <v>53</v>
      </c>
      <c r="D223" s="12">
        <v>2038.3972040000001</v>
      </c>
      <c r="E223" s="4">
        <f t="shared" si="3"/>
        <v>0.45027555109469397</v>
      </c>
    </row>
    <row r="224" spans="1:5" ht="19.5" customHeight="1">
      <c r="A224" s="19">
        <v>38</v>
      </c>
      <c r="B224" s="10" t="s">
        <v>174</v>
      </c>
      <c r="C224" s="11">
        <v>57</v>
      </c>
      <c r="D224" s="12">
        <v>1739.1378159999999</v>
      </c>
      <c r="E224" s="4">
        <f t="shared" si="3"/>
        <v>0.38417009059487628</v>
      </c>
    </row>
    <row r="225" spans="1:5" ht="19.5" customHeight="1">
      <c r="A225" s="19">
        <v>39</v>
      </c>
      <c r="B225" s="10" t="s">
        <v>175</v>
      </c>
      <c r="C225" s="11">
        <v>98</v>
      </c>
      <c r="D225" s="12">
        <v>1643.2447119999999</v>
      </c>
      <c r="E225" s="4">
        <f t="shared" si="3"/>
        <v>0.36298760458819862</v>
      </c>
    </row>
    <row r="226" spans="1:5" ht="19.5" customHeight="1">
      <c r="A226" s="19">
        <v>40</v>
      </c>
      <c r="B226" s="10" t="s">
        <v>192</v>
      </c>
      <c r="C226" s="11">
        <v>65</v>
      </c>
      <c r="D226" s="12">
        <v>1585.07120055</v>
      </c>
      <c r="E226" s="4">
        <f t="shared" si="3"/>
        <v>0.3501372583083564</v>
      </c>
    </row>
    <row r="227" spans="1:5" ht="19.5" customHeight="1">
      <c r="A227" s="19">
        <v>41</v>
      </c>
      <c r="B227" s="10" t="s">
        <v>178</v>
      </c>
      <c r="C227" s="11">
        <v>100</v>
      </c>
      <c r="D227" s="12">
        <v>1206.28674828</v>
      </c>
      <c r="E227" s="4">
        <f t="shared" si="3"/>
        <v>0.26646496045723744</v>
      </c>
    </row>
    <row r="228" spans="1:5" ht="19.5" customHeight="1">
      <c r="A228" s="19">
        <v>42</v>
      </c>
      <c r="B228" s="10" t="s">
        <v>261</v>
      </c>
      <c r="C228" s="11">
        <v>24</v>
      </c>
      <c r="D228" s="12">
        <v>1116.2776690000001</v>
      </c>
      <c r="E228" s="4">
        <f t="shared" si="3"/>
        <v>0.24658223706221066</v>
      </c>
    </row>
    <row r="229" spans="1:5" ht="19.5" customHeight="1">
      <c r="A229" s="19">
        <v>43</v>
      </c>
      <c r="B229" s="10" t="s">
        <v>171</v>
      </c>
      <c r="C229" s="11">
        <v>70</v>
      </c>
      <c r="D229" s="12">
        <v>1022.7327044</v>
      </c>
      <c r="E229" s="4">
        <f t="shared" si="3"/>
        <v>0.22591844768654656</v>
      </c>
    </row>
    <row r="230" spans="1:5" ht="19.5" customHeight="1">
      <c r="A230" s="19">
        <v>44</v>
      </c>
      <c r="B230" s="10" t="s">
        <v>177</v>
      </c>
      <c r="C230" s="11">
        <v>51</v>
      </c>
      <c r="D230" s="12">
        <v>720.141302</v>
      </c>
      <c r="E230" s="4">
        <f t="shared" si="3"/>
        <v>0.15907695565309482</v>
      </c>
    </row>
    <row r="231" spans="1:5" ht="19.5" customHeight="1">
      <c r="A231" s="19">
        <v>45</v>
      </c>
      <c r="B231" s="10" t="s">
        <v>184</v>
      </c>
      <c r="C231" s="11">
        <v>30</v>
      </c>
      <c r="D231" s="12">
        <v>702.827808</v>
      </c>
      <c r="E231" s="4">
        <f t="shared" si="3"/>
        <v>0.15525245911388907</v>
      </c>
    </row>
    <row r="232" spans="1:5" ht="19.5" customHeight="1">
      <c r="A232" s="19">
        <v>46</v>
      </c>
      <c r="B232" s="10" t="s">
        <v>186</v>
      </c>
      <c r="C232" s="11">
        <v>30</v>
      </c>
      <c r="D232" s="12">
        <v>686.08554600000002</v>
      </c>
      <c r="E232" s="4">
        <f t="shared" si="3"/>
        <v>0.15155414593242056</v>
      </c>
    </row>
    <row r="233" spans="1:5" ht="19.5" customHeight="1">
      <c r="A233" s="19">
        <v>47</v>
      </c>
      <c r="B233" s="10" t="s">
        <v>200</v>
      </c>
      <c r="C233" s="11">
        <v>32</v>
      </c>
      <c r="D233" s="12">
        <v>582.63048100000003</v>
      </c>
      <c r="E233" s="4">
        <f t="shared" si="3"/>
        <v>0.12870124645090597</v>
      </c>
    </row>
    <row r="234" spans="1:5" ht="19.5" customHeight="1">
      <c r="A234" s="19">
        <v>48</v>
      </c>
      <c r="B234" s="10" t="s">
        <v>182</v>
      </c>
      <c r="C234" s="11">
        <v>101</v>
      </c>
      <c r="D234" s="12">
        <v>514.30219521000004</v>
      </c>
      <c r="E234" s="4">
        <f t="shared" si="3"/>
        <v>0.11360774235902732</v>
      </c>
    </row>
    <row r="235" spans="1:5" ht="19.5" customHeight="1">
      <c r="A235" s="19">
        <v>49</v>
      </c>
      <c r="B235" s="10" t="s">
        <v>187</v>
      </c>
      <c r="C235" s="11">
        <v>35</v>
      </c>
      <c r="D235" s="12">
        <v>476.25191100000001</v>
      </c>
      <c r="E235" s="4">
        <f t="shared" si="3"/>
        <v>0.10520255388136127</v>
      </c>
    </row>
    <row r="236" spans="1:5" ht="19.5" customHeight="1">
      <c r="A236" s="19">
        <v>50</v>
      </c>
      <c r="B236" s="10" t="s">
        <v>191</v>
      </c>
      <c r="C236" s="11">
        <v>17</v>
      </c>
      <c r="D236" s="12">
        <v>431.86485599999997</v>
      </c>
      <c r="E236" s="4">
        <f t="shared" si="3"/>
        <v>9.5397592604738804E-2</v>
      </c>
    </row>
    <row r="237" spans="1:5" ht="19.5" customHeight="1">
      <c r="A237" s="19">
        <v>51</v>
      </c>
      <c r="B237" s="10" t="s">
        <v>188</v>
      </c>
      <c r="C237" s="11">
        <v>31</v>
      </c>
      <c r="D237" s="12">
        <v>317.30711000000002</v>
      </c>
      <c r="E237" s="4">
        <f t="shared" si="3"/>
        <v>7.0092145702096778E-2</v>
      </c>
    </row>
    <row r="238" spans="1:5" ht="19.5" customHeight="1">
      <c r="A238" s="19">
        <v>52</v>
      </c>
      <c r="B238" s="10" t="s">
        <v>262</v>
      </c>
      <c r="C238" s="11">
        <v>20</v>
      </c>
      <c r="D238" s="12">
        <v>311.87284799999998</v>
      </c>
      <c r="E238" s="4">
        <f t="shared" si="3"/>
        <v>6.8891734265090626E-2</v>
      </c>
    </row>
    <row r="239" spans="1:5" ht="19.5" customHeight="1">
      <c r="A239" s="19">
        <v>53</v>
      </c>
      <c r="B239" s="10" t="s">
        <v>195</v>
      </c>
      <c r="C239" s="11">
        <v>9</v>
      </c>
      <c r="D239" s="12">
        <v>245.35986299999999</v>
      </c>
      <c r="E239" s="4">
        <f t="shared" si="3"/>
        <v>5.419922442595914E-2</v>
      </c>
    </row>
    <row r="240" spans="1:5" ht="19.5" customHeight="1">
      <c r="A240" s="19">
        <v>54</v>
      </c>
      <c r="B240" s="10" t="s">
        <v>198</v>
      </c>
      <c r="C240" s="11">
        <v>42</v>
      </c>
      <c r="D240" s="12">
        <v>240.36246</v>
      </c>
      <c r="E240" s="4">
        <f t="shared" si="3"/>
        <v>5.30953137723085E-2</v>
      </c>
    </row>
    <row r="241" spans="1:5" ht="19.5" customHeight="1">
      <c r="A241" s="19">
        <v>55</v>
      </c>
      <c r="B241" s="10" t="s">
        <v>183</v>
      </c>
      <c r="C241" s="11">
        <v>21</v>
      </c>
      <c r="D241" s="12">
        <v>231.58128487000002</v>
      </c>
      <c r="E241" s="4">
        <f t="shared" si="3"/>
        <v>5.1155579718925363E-2</v>
      </c>
    </row>
    <row r="242" spans="1:5" ht="19.5" customHeight="1">
      <c r="A242" s="19">
        <v>56</v>
      </c>
      <c r="B242" s="10" t="s">
        <v>193</v>
      </c>
      <c r="C242" s="11">
        <v>18</v>
      </c>
      <c r="D242" s="12">
        <v>209.82464200000001</v>
      </c>
      <c r="E242" s="4">
        <f t="shared" si="3"/>
        <v>4.6349605525556288E-2</v>
      </c>
    </row>
    <row r="243" spans="1:5" ht="19.5" customHeight="1">
      <c r="A243" s="19">
        <v>57</v>
      </c>
      <c r="B243" s="10" t="s">
        <v>199</v>
      </c>
      <c r="C243" s="11">
        <v>10</v>
      </c>
      <c r="D243" s="12">
        <v>153.52383800000001</v>
      </c>
      <c r="E243" s="4">
        <f t="shared" si="3"/>
        <v>3.3912934449660155E-2</v>
      </c>
    </row>
    <row r="244" spans="1:5" ht="19.5" customHeight="1">
      <c r="A244" s="19">
        <v>58</v>
      </c>
      <c r="B244" s="10" t="s">
        <v>263</v>
      </c>
      <c r="C244" s="11">
        <v>10</v>
      </c>
      <c r="D244" s="12">
        <v>135.72999999999999</v>
      </c>
      <c r="E244" s="4">
        <f t="shared" si="3"/>
        <v>2.9982331426943426E-2</v>
      </c>
    </row>
    <row r="245" spans="1:5" ht="19.5" customHeight="1">
      <c r="A245" s="19">
        <v>59</v>
      </c>
      <c r="B245" s="10" t="s">
        <v>189</v>
      </c>
      <c r="C245" s="11">
        <v>8</v>
      </c>
      <c r="D245" s="12">
        <v>92.086029999999994</v>
      </c>
      <c r="E245" s="4">
        <f t="shared" si="3"/>
        <v>2.0341515296923712E-2</v>
      </c>
    </row>
    <row r="246" spans="1:5" ht="19.5" customHeight="1">
      <c r="A246" s="19">
        <v>60</v>
      </c>
      <c r="B246" s="10" t="s">
        <v>197</v>
      </c>
      <c r="C246" s="11">
        <v>13</v>
      </c>
      <c r="D246" s="12">
        <v>20.725000000000001</v>
      </c>
      <c r="E246" s="4">
        <f t="shared" si="3"/>
        <v>4.5780875180387731E-3</v>
      </c>
    </row>
    <row r="247" spans="1:5" ht="19.5" customHeight="1">
      <c r="A247" s="19">
        <v>61</v>
      </c>
      <c r="B247" s="10" t="s">
        <v>265</v>
      </c>
      <c r="C247" s="11">
        <v>4</v>
      </c>
      <c r="D247" s="12">
        <v>7.9012618099999994</v>
      </c>
      <c r="E247" s="4">
        <f t="shared" si="3"/>
        <v>1.7453639599091647E-3</v>
      </c>
    </row>
    <row r="248" spans="1:5" ht="19.5" customHeight="1">
      <c r="A248" s="19">
        <v>62</v>
      </c>
      <c r="B248" s="10" t="s">
        <v>266</v>
      </c>
      <c r="C248" s="11">
        <v>6</v>
      </c>
      <c r="D248" s="12">
        <v>4.1469940000000003</v>
      </c>
      <c r="E248" s="4">
        <f t="shared" si="3"/>
        <v>9.1605797195569037E-4</v>
      </c>
    </row>
    <row r="249" spans="1:5" ht="19.5" customHeight="1">
      <c r="A249" s="19">
        <v>63</v>
      </c>
      <c r="B249" s="10" t="s">
        <v>267</v>
      </c>
      <c r="C249" s="11">
        <v>1</v>
      </c>
      <c r="D249" s="12">
        <v>3</v>
      </c>
      <c r="E249" s="4">
        <f t="shared" si="3"/>
        <v>6.626905936847439E-4</v>
      </c>
    </row>
    <row r="250" spans="1:5" ht="19.5" customHeight="1">
      <c r="A250" s="19">
        <v>64</v>
      </c>
      <c r="B250" s="10" t="s">
        <v>268</v>
      </c>
      <c r="C250" s="11">
        <v>1</v>
      </c>
      <c r="D250" s="12">
        <v>1.5</v>
      </c>
      <c r="E250" s="4">
        <f t="shared" si="3"/>
        <v>3.3134529684237195E-4</v>
      </c>
    </row>
    <row r="251" spans="1:5" ht="19.5" customHeight="1">
      <c r="A251" s="160" t="s">
        <v>206</v>
      </c>
      <c r="B251" s="160"/>
      <c r="C251" s="13">
        <f>SUM(C187:C250)</f>
        <v>37839</v>
      </c>
      <c r="D251" s="14">
        <f>SUM(D187:D250)</f>
        <v>452699.95207253005</v>
      </c>
    </row>
    <row r="252" spans="1:5" ht="18" customHeight="1"/>
    <row r="253" spans="1:5" ht="15.75" customHeight="1">
      <c r="A253" s="155" t="s">
        <v>307</v>
      </c>
      <c r="B253" s="155"/>
      <c r="C253" s="155"/>
      <c r="D253" s="155"/>
    </row>
    <row r="254" spans="1:5">
      <c r="A254" s="156" t="str">
        <f>A6</f>
        <v>(Lũy kế các dự án còn hiệu lực đến ngày 20/07/2023)</v>
      </c>
      <c r="B254" s="156"/>
      <c r="C254" s="156"/>
      <c r="D254" s="156"/>
    </row>
    <row r="255" spans="1:5">
      <c r="A255" s="96"/>
      <c r="B255" s="95"/>
      <c r="C255" s="97"/>
      <c r="D255" s="97"/>
    </row>
    <row r="256" spans="1:5" ht="47.25">
      <c r="A256" s="98" t="s">
        <v>1</v>
      </c>
      <c r="B256" s="99" t="s">
        <v>309</v>
      </c>
      <c r="C256" s="100" t="s">
        <v>203</v>
      </c>
      <c r="D256" s="101" t="s">
        <v>208</v>
      </c>
    </row>
    <row r="257" spans="1:7" s="128" customFormat="1">
      <c r="A257" s="124" t="s">
        <v>295</v>
      </c>
      <c r="B257" s="125" t="s">
        <v>304</v>
      </c>
      <c r="C257" s="126">
        <f>SUM(C258:C263)</f>
        <v>19306</v>
      </c>
      <c r="D257" s="127">
        <f>SUM(D258:D263)</f>
        <v>180686.17944989001</v>
      </c>
    </row>
    <row r="258" spans="1:7">
      <c r="A258" s="118">
        <v>1</v>
      </c>
      <c r="B258" s="104" t="s">
        <v>147</v>
      </c>
      <c r="C258" s="103">
        <f>VLOOKUP(B258,$B$187:$D$250,2,FALSE)</f>
        <v>11988</v>
      </c>
      <c r="D258" s="111">
        <f>VLOOKUP(B258,$B$187:$D$250,3,FALSE)</f>
        <v>57068.17834708</v>
      </c>
    </row>
    <row r="259" spans="1:7">
      <c r="A259" s="118">
        <v>2</v>
      </c>
      <c r="B259" s="104" t="s">
        <v>150</v>
      </c>
      <c r="C259" s="103">
        <f>VLOOKUP(B259,$B$187:$D$250,2,FALSE)</f>
        <v>4133</v>
      </c>
      <c r="D259" s="111">
        <f>VLOOKUP(B259,$B$187:$D$250,3,FALSE)</f>
        <v>40079.511991970001</v>
      </c>
    </row>
    <row r="260" spans="1:7">
      <c r="A260" s="118">
        <v>3</v>
      </c>
      <c r="B260" s="104" t="s">
        <v>152</v>
      </c>
      <c r="C260" s="103">
        <f>VLOOKUP(B260,$B$187:$D$250,2,FALSE)</f>
        <v>1856</v>
      </c>
      <c r="D260" s="111">
        <f>VLOOKUP(B260,$B$187:$D$250,3,FALSE)</f>
        <v>35996.97222375001</v>
      </c>
    </row>
    <row r="261" spans="1:7">
      <c r="A261" s="118">
        <v>4</v>
      </c>
      <c r="B261" s="104" t="s">
        <v>151</v>
      </c>
      <c r="C261" s="103">
        <f>VLOOKUP(B261,$B$187:$D$250,2,FALSE)</f>
        <v>541</v>
      </c>
      <c r="D261" s="111">
        <f>VLOOKUP(B261,$B$187:$D$250,3,FALSE)</f>
        <v>33384.055158850002</v>
      </c>
      <c r="G261" s="4">
        <f>3043000-1770000</f>
        <v>1273000</v>
      </c>
    </row>
    <row r="262" spans="1:7">
      <c r="A262" s="118">
        <v>5</v>
      </c>
      <c r="B262" s="104" t="s">
        <v>148</v>
      </c>
      <c r="C262" s="103">
        <f>VLOOKUP(B262,$B$187:$D$250,2,FALSE)</f>
        <v>359</v>
      </c>
      <c r="D262" s="111">
        <f>VLOOKUP(B262,$B$187:$D$250,3,FALSE)</f>
        <v>9604.0583427800011</v>
      </c>
    </row>
    <row r="263" spans="1:7">
      <c r="A263" s="119">
        <v>6</v>
      </c>
      <c r="B263" s="106" t="s">
        <v>162</v>
      </c>
      <c r="C263" s="116">
        <f>VLOOKUP(B263,$B$187:$D$250,2,FALSE)</f>
        <v>429</v>
      </c>
      <c r="D263" s="117">
        <f>VLOOKUP(B263,$B$187:$D$250,3,FALSE)</f>
        <v>4553.4033854600011</v>
      </c>
    </row>
    <row r="264" spans="1:7">
      <c r="A264" s="120" t="s">
        <v>297</v>
      </c>
      <c r="B264" s="107" t="s">
        <v>296</v>
      </c>
      <c r="C264" s="108">
        <f>SUM(C265:C275)</f>
        <v>12741</v>
      </c>
      <c r="D264" s="113">
        <f>SUM(D265:D275)</f>
        <v>138392.79830756001</v>
      </c>
    </row>
    <row r="265" spans="1:7">
      <c r="A265" s="121">
        <v>1</v>
      </c>
      <c r="B265" s="102" t="s">
        <v>149</v>
      </c>
      <c r="C265" s="103">
        <f>VLOOKUP(B265,$B$187:$D$250,2,FALSE)</f>
        <v>7200</v>
      </c>
      <c r="D265" s="111">
        <f>VLOOKUP(B265,$B$187:$D$250,3,FALSE)</f>
        <v>39269.72719279</v>
      </c>
    </row>
    <row r="266" spans="1:7">
      <c r="A266" s="121">
        <v>2</v>
      </c>
      <c r="B266" s="102" t="s">
        <v>153</v>
      </c>
      <c r="C266" s="103">
        <f>VLOOKUP(B266,$B$187:$D$250,2,FALSE)</f>
        <v>1043</v>
      </c>
      <c r="D266" s="111">
        <f>VLOOKUP(B266,$B$187:$D$250,3,FALSE)</f>
        <v>27305.417236420002</v>
      </c>
    </row>
    <row r="267" spans="1:7">
      <c r="A267" s="121">
        <v>3</v>
      </c>
      <c r="B267" s="102" t="s">
        <v>154</v>
      </c>
      <c r="C267" s="103">
        <f>VLOOKUP(B267,$B$187:$D$250,2,FALSE)</f>
        <v>1977</v>
      </c>
      <c r="D267" s="111">
        <f>VLOOKUP(B267,$B$187:$D$250,3,FALSE)</f>
        <v>24263.720275190004</v>
      </c>
    </row>
    <row r="268" spans="1:7">
      <c r="A268" s="121">
        <v>4</v>
      </c>
      <c r="B268" s="102" t="s">
        <v>176</v>
      </c>
      <c r="C268" s="103">
        <f>VLOOKUP(B268,$B$187:$D$250,2,FALSE)</f>
        <v>168</v>
      </c>
      <c r="D268" s="111">
        <f>VLOOKUP(B268,$B$187:$D$250,3,FALSE)</f>
        <v>10893.274855239999</v>
      </c>
    </row>
    <row r="269" spans="1:7">
      <c r="A269" s="121">
        <v>5</v>
      </c>
      <c r="B269" s="102" t="s">
        <v>161</v>
      </c>
      <c r="C269" s="103">
        <f>VLOOKUP(B269,$B$187:$D$250,2,FALSE)</f>
        <v>544</v>
      </c>
      <c r="D269" s="111">
        <f>VLOOKUP(B269,$B$187:$D$250,3,FALSE)</f>
        <v>9407.4090126800002</v>
      </c>
    </row>
    <row r="270" spans="1:7">
      <c r="A270" s="121">
        <v>6</v>
      </c>
      <c r="B270" s="102" t="s">
        <v>155</v>
      </c>
      <c r="C270" s="103">
        <f>VLOOKUP(B270,$B$187:$D$250,2,FALSE)</f>
        <v>553</v>
      </c>
      <c r="D270" s="111">
        <f>VLOOKUP(B270,$B$187:$D$250,3,FALSE)</f>
        <v>7144.504055039999</v>
      </c>
    </row>
    <row r="271" spans="1:7">
      <c r="A271" s="121">
        <v>7</v>
      </c>
      <c r="B271" s="102" t="s">
        <v>168</v>
      </c>
      <c r="C271" s="103">
        <f>VLOOKUP(B271,$B$187:$D$250,2,FALSE)</f>
        <v>517</v>
      </c>
      <c r="D271" s="111">
        <f>VLOOKUP(B271,$B$187:$D$250,3,FALSE)</f>
        <v>6955.8577250500002</v>
      </c>
    </row>
    <row r="272" spans="1:7">
      <c r="A272" s="121">
        <v>8</v>
      </c>
      <c r="B272" s="102" t="s">
        <v>156</v>
      </c>
      <c r="C272" s="103">
        <f>VLOOKUP(B272,$B$187:$D$250,2,FALSE)</f>
        <v>385</v>
      </c>
      <c r="D272" s="111">
        <f>VLOOKUP(B272,$B$187:$D$250,3,FALSE)</f>
        <v>5532.0253700000003</v>
      </c>
    </row>
    <row r="273" spans="1:4">
      <c r="A273" s="121">
        <v>9</v>
      </c>
      <c r="B273" s="102" t="s">
        <v>163</v>
      </c>
      <c r="C273" s="103">
        <f>VLOOKUP(B273,$B$187:$D$250,2,FALSE)</f>
        <v>134</v>
      </c>
      <c r="D273" s="111">
        <f>VLOOKUP(B273,$B$187:$D$250,3,FALSE)</f>
        <v>3868.1719010000002</v>
      </c>
    </row>
    <row r="274" spans="1:4">
      <c r="A274" s="121">
        <v>10</v>
      </c>
      <c r="B274" s="102" t="s">
        <v>165</v>
      </c>
      <c r="C274" s="103">
        <f>VLOOKUP(B274,$B$187:$D$250,2,FALSE)</f>
        <v>122</v>
      </c>
      <c r="D274" s="111">
        <f>VLOOKUP(B274,$B$187:$D$250,3,FALSE)</f>
        <v>2109.4459721500002</v>
      </c>
    </row>
    <row r="275" spans="1:4">
      <c r="A275" s="122">
        <v>11</v>
      </c>
      <c r="B275" s="105" t="s">
        <v>175</v>
      </c>
      <c r="C275" s="103">
        <f>VLOOKUP(B275,$B$187:$D$250,2,FALSE)</f>
        <v>98</v>
      </c>
      <c r="D275" s="111">
        <f>VLOOKUP(B275,$B$187:$D$250,3,FALSE)</f>
        <v>1643.2447119999999</v>
      </c>
    </row>
    <row r="276" spans="1:4">
      <c r="A276" s="120" t="s">
        <v>299</v>
      </c>
      <c r="B276" s="107" t="s">
        <v>300</v>
      </c>
      <c r="C276" s="108">
        <f>SUM(C277:C290)</f>
        <v>2359</v>
      </c>
      <c r="D276" s="113">
        <f>SUM(D277:D290)</f>
        <v>66433.915212289998</v>
      </c>
    </row>
    <row r="277" spans="1:4">
      <c r="A277" s="118">
        <v>1</v>
      </c>
      <c r="B277" s="104" t="s">
        <v>158</v>
      </c>
      <c r="C277" s="103">
        <f>VLOOKUP(B277,$B$187:$D$250,2,FALSE)</f>
        <v>186</v>
      </c>
      <c r="D277" s="111">
        <f>VLOOKUP(B277,$B$187:$D$250,3,FALSE)</f>
        <v>14989.134925</v>
      </c>
    </row>
    <row r="278" spans="1:4">
      <c r="A278" s="118">
        <v>2</v>
      </c>
      <c r="B278" s="104" t="s">
        <v>190</v>
      </c>
      <c r="C278" s="103">
        <f>VLOOKUP(B278,$B$187:$D$250,2,FALSE)</f>
        <v>82</v>
      </c>
      <c r="D278" s="111">
        <f>VLOOKUP(B278,$B$187:$D$250,3,FALSE)</f>
        <v>12018.294576</v>
      </c>
    </row>
    <row r="279" spans="1:4">
      <c r="A279" s="118">
        <v>3</v>
      </c>
      <c r="B279" s="104" t="s">
        <v>166</v>
      </c>
      <c r="C279" s="103">
        <f>VLOOKUP(B279,$B$187:$D$250,2,FALSE)</f>
        <v>224</v>
      </c>
      <c r="D279" s="111">
        <f>VLOOKUP(B279,$B$187:$D$250,3,FALSE)</f>
        <v>6344.4037004700003</v>
      </c>
    </row>
    <row r="280" spans="1:4">
      <c r="A280" s="118">
        <v>4</v>
      </c>
      <c r="B280" s="104" t="s">
        <v>160</v>
      </c>
      <c r="C280" s="103">
        <f>VLOOKUP(B280,$B$187:$D$250,2,FALSE)</f>
        <v>988</v>
      </c>
      <c r="D280" s="111">
        <f>VLOOKUP(B280,$B$187:$D$250,3,FALSE)</f>
        <v>6325.5870487000002</v>
      </c>
    </row>
    <row r="281" spans="1:4">
      <c r="A281" s="118">
        <v>5</v>
      </c>
      <c r="B281" s="104" t="s">
        <v>185</v>
      </c>
      <c r="C281" s="103">
        <f>VLOOKUP(B281,$B$187:$D$250,2,FALSE)</f>
        <v>119</v>
      </c>
      <c r="D281" s="111">
        <f>VLOOKUP(B281,$B$187:$D$250,3,FALSE)</f>
        <v>4364.6989709999998</v>
      </c>
    </row>
    <row r="282" spans="1:4">
      <c r="A282" s="118">
        <v>6</v>
      </c>
      <c r="B282" s="104" t="s">
        <v>180</v>
      </c>
      <c r="C282" s="103">
        <f>VLOOKUP(B282,$B$187:$D$250,2,FALSE)</f>
        <v>135</v>
      </c>
      <c r="D282" s="111">
        <f>VLOOKUP(B282,$B$187:$D$250,3,FALSE)</f>
        <v>4271.7219130000003</v>
      </c>
    </row>
    <row r="283" spans="1:4">
      <c r="A283" s="118">
        <v>7</v>
      </c>
      <c r="B283" s="109" t="s">
        <v>173</v>
      </c>
      <c r="C283" s="103">
        <f>VLOOKUP(B283,$B$187:$D$250,2,FALSE)</f>
        <v>160</v>
      </c>
      <c r="D283" s="111">
        <f>VLOOKUP(B283,$B$187:$D$250,3,FALSE)</f>
        <v>3850.361598</v>
      </c>
    </row>
    <row r="284" spans="1:4">
      <c r="A284" s="118">
        <v>8</v>
      </c>
      <c r="B284" s="109" t="s">
        <v>179</v>
      </c>
      <c r="C284" s="103">
        <f>VLOOKUP(B284,$B$187:$D$250,2,FALSE)</f>
        <v>139</v>
      </c>
      <c r="D284" s="111">
        <f>VLOOKUP(B284,$B$187:$D$250,3,FALSE)</f>
        <v>3324.4615910099997</v>
      </c>
    </row>
    <row r="285" spans="1:4">
      <c r="A285" s="118">
        <v>9</v>
      </c>
      <c r="B285" s="104" t="s">
        <v>264</v>
      </c>
      <c r="C285" s="103">
        <f>VLOOKUP(B285,$B$187:$D$250,2,FALSE)</f>
        <v>26</v>
      </c>
      <c r="D285" s="111">
        <f>VLOOKUP(B285,$B$187:$D$250,3,FALSE)</f>
        <v>2524.2635248299998</v>
      </c>
    </row>
    <row r="286" spans="1:4">
      <c r="A286" s="118">
        <v>10</v>
      </c>
      <c r="B286" s="104" t="s">
        <v>164</v>
      </c>
      <c r="C286" s="103">
        <f>VLOOKUP(B286,$B$187:$D$250,2,FALSE)</f>
        <v>66</v>
      </c>
      <c r="D286" s="111">
        <f>VLOOKUP(B286,$B$187:$D$250,3,FALSE)</f>
        <v>2320.8879270000002</v>
      </c>
    </row>
    <row r="287" spans="1:4">
      <c r="A287" s="118">
        <v>11</v>
      </c>
      <c r="B287" s="104" t="s">
        <v>194</v>
      </c>
      <c r="C287" s="103">
        <f>VLOOKUP(B287,$B$187:$D$250,2,FALSE)</f>
        <v>53</v>
      </c>
      <c r="D287" s="111">
        <f>VLOOKUP(B287,$B$187:$D$250,3,FALSE)</f>
        <v>2038.3972040000001</v>
      </c>
    </row>
    <row r="288" spans="1:4">
      <c r="A288" s="118">
        <v>12</v>
      </c>
      <c r="B288" s="104" t="s">
        <v>174</v>
      </c>
      <c r="C288" s="103">
        <f>VLOOKUP(B288,$B$187:$D$250,2,FALSE)</f>
        <v>57</v>
      </c>
      <c r="D288" s="111">
        <f>VLOOKUP(B288,$B$187:$D$250,3,FALSE)</f>
        <v>1739.1378159999999</v>
      </c>
    </row>
    <row r="289" spans="1:4">
      <c r="A289" s="118">
        <v>13</v>
      </c>
      <c r="B289" s="104" t="s">
        <v>178</v>
      </c>
      <c r="C289" s="103">
        <f>VLOOKUP(B289,$B$187:$D$250,2,FALSE)</f>
        <v>100</v>
      </c>
      <c r="D289" s="111">
        <f>VLOOKUP(B289,$B$187:$D$250,3,FALSE)</f>
        <v>1206.28674828</v>
      </c>
    </row>
    <row r="290" spans="1:4">
      <c r="A290" s="119">
        <v>14</v>
      </c>
      <c r="B290" s="106" t="s">
        <v>261</v>
      </c>
      <c r="C290" s="103">
        <f>VLOOKUP(B290,$B$187:$D$250,2,FALSE)</f>
        <v>24</v>
      </c>
      <c r="D290" s="111">
        <f>VLOOKUP(B290,$B$187:$D$250,3,FALSE)</f>
        <v>1116.2776690000001</v>
      </c>
    </row>
    <row r="291" spans="1:4">
      <c r="A291" s="120" t="s">
        <v>301</v>
      </c>
      <c r="B291" s="107" t="s">
        <v>306</v>
      </c>
      <c r="C291" s="108">
        <f>SUM(C292:C304)</f>
        <v>1930</v>
      </c>
      <c r="D291" s="113">
        <f>SUM(D292:D304)</f>
        <v>35454.024865730004</v>
      </c>
    </row>
    <row r="292" spans="1:4">
      <c r="A292" s="118">
        <v>1</v>
      </c>
      <c r="B292" s="104" t="s">
        <v>157</v>
      </c>
      <c r="C292" s="103">
        <f>VLOOKUP(B292,$B$187:$D$250,2,FALSE)</f>
        <v>1340</v>
      </c>
      <c r="D292" s="111">
        <f>VLOOKUP(B292,$B$187:$D$250,3,FALSE)</f>
        <v>13421.802606839999</v>
      </c>
    </row>
    <row r="293" spans="1:4">
      <c r="A293" s="118">
        <v>2</v>
      </c>
      <c r="B293" s="104" t="s">
        <v>181</v>
      </c>
      <c r="C293" s="103">
        <f>VLOOKUP(B293,$B$187:$D$250,2,FALSE)</f>
        <v>63</v>
      </c>
      <c r="D293" s="111">
        <f>VLOOKUP(B293,$B$187:$D$250,3,FALSE)</f>
        <v>4810.1487079999997</v>
      </c>
    </row>
    <row r="294" spans="1:4">
      <c r="A294" s="118">
        <v>3</v>
      </c>
      <c r="B294" s="109" t="s">
        <v>146</v>
      </c>
      <c r="C294" s="103">
        <f>VLOOKUP(B294,$B$187:$D$250,2,FALSE)</f>
        <v>15</v>
      </c>
      <c r="D294" s="111">
        <f>VLOOKUP(B294,$B$187:$D$250,3,FALSE)</f>
        <v>4496.0433999999996</v>
      </c>
    </row>
    <row r="295" spans="1:4">
      <c r="A295" s="118">
        <v>4</v>
      </c>
      <c r="B295" s="104" t="s">
        <v>170</v>
      </c>
      <c r="C295" s="103">
        <f>VLOOKUP(B295,$B$187:$D$250,2,FALSE)</f>
        <v>40</v>
      </c>
      <c r="D295" s="111">
        <f>VLOOKUP(B295,$B$187:$D$250,3,FALSE)</f>
        <v>3198.402427</v>
      </c>
    </row>
    <row r="296" spans="1:4">
      <c r="A296" s="118">
        <v>5</v>
      </c>
      <c r="B296" s="104" t="s">
        <v>172</v>
      </c>
      <c r="C296" s="103">
        <f>VLOOKUP(B296,$B$187:$D$250,2,FALSE)</f>
        <v>141</v>
      </c>
      <c r="D296" s="111">
        <f>VLOOKUP(B296,$B$187:$D$250,3,FALSE)</f>
        <v>2832.829252</v>
      </c>
    </row>
    <row r="297" spans="1:4">
      <c r="A297" s="118">
        <v>6</v>
      </c>
      <c r="B297" s="104" t="s">
        <v>196</v>
      </c>
      <c r="C297" s="103">
        <f>VLOOKUP(B297,$B$187:$D$250,2,FALSE)</f>
        <v>87</v>
      </c>
      <c r="D297" s="111">
        <f>VLOOKUP(B297,$B$187:$D$250,3,FALSE)</f>
        <v>2266.6319320699995</v>
      </c>
    </row>
    <row r="298" spans="1:4">
      <c r="A298" s="118">
        <v>7</v>
      </c>
      <c r="B298" s="104" t="s">
        <v>192</v>
      </c>
      <c r="C298" s="103">
        <f>VLOOKUP(B298,$B$187:$D$250,2,FALSE)</f>
        <v>65</v>
      </c>
      <c r="D298" s="111">
        <f>VLOOKUP(B298,$B$187:$D$250,3,FALSE)</f>
        <v>1585.07120055</v>
      </c>
    </row>
    <row r="299" spans="1:4">
      <c r="A299" s="118">
        <v>8</v>
      </c>
      <c r="B299" s="104" t="s">
        <v>171</v>
      </c>
      <c r="C299" s="103">
        <f>VLOOKUP(B299,$B$187:$D$250,2,FALSE)</f>
        <v>70</v>
      </c>
      <c r="D299" s="111">
        <f>VLOOKUP(B299,$B$187:$D$250,3,FALSE)</f>
        <v>1022.7327044</v>
      </c>
    </row>
    <row r="300" spans="1:4">
      <c r="A300" s="118">
        <v>9</v>
      </c>
      <c r="B300" s="104" t="s">
        <v>186</v>
      </c>
      <c r="C300" s="103">
        <f>VLOOKUP(B300,$B$187:$D$250,2,FALSE)</f>
        <v>30</v>
      </c>
      <c r="D300" s="111">
        <f>VLOOKUP(B300,$B$187:$D$250,3,FALSE)</f>
        <v>686.08554600000002</v>
      </c>
    </row>
    <row r="301" spans="1:4">
      <c r="A301" s="118">
        <v>10</v>
      </c>
      <c r="B301" s="104" t="s">
        <v>191</v>
      </c>
      <c r="C301" s="103">
        <f>VLOOKUP(B301,$B$187:$D$250,2,FALSE)</f>
        <v>17</v>
      </c>
      <c r="D301" s="111">
        <f>VLOOKUP(B301,$B$187:$D$250,3,FALSE)</f>
        <v>431.86485599999997</v>
      </c>
    </row>
    <row r="302" spans="1:4">
      <c r="A302" s="118">
        <v>11</v>
      </c>
      <c r="B302" s="109" t="s">
        <v>188</v>
      </c>
      <c r="C302" s="103">
        <f>VLOOKUP(B302,$B$187:$D$250,2,FALSE)</f>
        <v>31</v>
      </c>
      <c r="D302" s="111">
        <f>VLOOKUP(B302,$B$187:$D$250,3,FALSE)</f>
        <v>317.30711000000002</v>
      </c>
    </row>
    <row r="303" spans="1:4">
      <c r="A303" s="118">
        <v>12</v>
      </c>
      <c r="B303" s="104" t="s">
        <v>183</v>
      </c>
      <c r="C303" s="103">
        <f>VLOOKUP(B303,$B$187:$D$250,2,FALSE)</f>
        <v>21</v>
      </c>
      <c r="D303" s="111">
        <f>VLOOKUP(B303,$B$187:$D$250,3,FALSE)</f>
        <v>231.58128487000002</v>
      </c>
    </row>
    <row r="304" spans="1:4">
      <c r="A304" s="118">
        <v>13</v>
      </c>
      <c r="B304" s="104" t="s">
        <v>199</v>
      </c>
      <c r="C304" s="103">
        <f>VLOOKUP(B304,$B$187:$D$250,2,FALSE)</f>
        <v>10</v>
      </c>
      <c r="D304" s="111">
        <f>VLOOKUP(B304,$B$187:$D$250,3,FALSE)</f>
        <v>153.52383800000001</v>
      </c>
    </row>
    <row r="305" spans="1:4">
      <c r="A305" s="120" t="s">
        <v>303</v>
      </c>
      <c r="B305" s="107" t="s">
        <v>298</v>
      </c>
      <c r="C305" s="108">
        <f>SUM(C306:C319)</f>
        <v>1285</v>
      </c>
      <c r="D305" s="113">
        <f>SUM(D306:D319)</f>
        <v>27097.893677849996</v>
      </c>
    </row>
    <row r="306" spans="1:4">
      <c r="A306" s="118">
        <v>1</v>
      </c>
      <c r="B306" s="104" t="s">
        <v>159</v>
      </c>
      <c r="C306" s="103">
        <f>VLOOKUP(B306,$B$187:$D$250,2,FALSE)</f>
        <v>635</v>
      </c>
      <c r="D306" s="111">
        <f>VLOOKUP(B306,$B$187:$D$250,3,FALSE)</f>
        <v>10883.436738370001</v>
      </c>
    </row>
    <row r="307" spans="1:4">
      <c r="A307" s="118">
        <v>2</v>
      </c>
      <c r="B307" s="104" t="s">
        <v>169</v>
      </c>
      <c r="C307" s="103">
        <f>VLOOKUP(B307,$B$187:$D$250,2,FALSE)</f>
        <v>216</v>
      </c>
      <c r="D307" s="111">
        <f>VLOOKUP(B307,$B$187:$D$250,3,FALSE)</f>
        <v>10636.68460567</v>
      </c>
    </row>
    <row r="308" spans="1:4">
      <c r="A308" s="118">
        <v>3</v>
      </c>
      <c r="B308" s="104" t="s">
        <v>167</v>
      </c>
      <c r="C308" s="103">
        <f>VLOOKUP(B308,$B$187:$D$250,2,FALSE)</f>
        <v>221</v>
      </c>
      <c r="D308" s="111">
        <f>VLOOKUP(B308,$B$187:$D$250,3,FALSE)</f>
        <v>3175.558282</v>
      </c>
    </row>
    <row r="309" spans="1:4">
      <c r="A309" s="118">
        <v>4</v>
      </c>
      <c r="B309" s="104" t="s">
        <v>177</v>
      </c>
      <c r="C309" s="103">
        <f>VLOOKUP(B309,$B$187:$D$250,2,FALSE)</f>
        <v>51</v>
      </c>
      <c r="D309" s="111">
        <f>VLOOKUP(B309,$B$187:$D$250,3,FALSE)</f>
        <v>720.141302</v>
      </c>
    </row>
    <row r="310" spans="1:4">
      <c r="A310" s="118">
        <v>5</v>
      </c>
      <c r="B310" s="106" t="s">
        <v>200</v>
      </c>
      <c r="C310" s="103">
        <f>VLOOKUP(B310,$B$187:$D$250,2,FALSE)</f>
        <v>32</v>
      </c>
      <c r="D310" s="111">
        <f>VLOOKUP(B310,$B$187:$D$250,3,FALSE)</f>
        <v>582.63048100000003</v>
      </c>
    </row>
    <row r="311" spans="1:4">
      <c r="A311" s="118">
        <v>6</v>
      </c>
      <c r="B311" s="106" t="s">
        <v>187</v>
      </c>
      <c r="C311" s="103">
        <f>VLOOKUP(B311,$B$187:$D$250,2,FALSE)</f>
        <v>35</v>
      </c>
      <c r="D311" s="111">
        <f>VLOOKUP(B311,$B$187:$D$250,3,FALSE)</f>
        <v>476.25191100000001</v>
      </c>
    </row>
    <row r="312" spans="1:4">
      <c r="A312" s="118">
        <v>7</v>
      </c>
      <c r="B312" s="106" t="s">
        <v>198</v>
      </c>
      <c r="C312" s="103">
        <f>VLOOKUP(B312,$B$187:$D$250,2,FALSE)</f>
        <v>42</v>
      </c>
      <c r="D312" s="111">
        <f>VLOOKUP(B312,$B$187:$D$250,3,FALSE)</f>
        <v>240.36246</v>
      </c>
    </row>
    <row r="313" spans="1:4">
      <c r="A313" s="118">
        <v>8</v>
      </c>
      <c r="B313" s="106" t="s">
        <v>193</v>
      </c>
      <c r="C313" s="103">
        <f>VLOOKUP(B313,$B$187:$D$250,2,FALSE)</f>
        <v>18</v>
      </c>
      <c r="D313" s="111">
        <f>VLOOKUP(B313,$B$187:$D$250,3,FALSE)</f>
        <v>209.82464200000001</v>
      </c>
    </row>
    <row r="314" spans="1:4">
      <c r="A314" s="118">
        <v>9</v>
      </c>
      <c r="B314" s="106" t="s">
        <v>263</v>
      </c>
      <c r="C314" s="103">
        <f>VLOOKUP(B314,$B$187:$D$250,2,FALSE)</f>
        <v>10</v>
      </c>
      <c r="D314" s="111">
        <f>VLOOKUP(B314,$B$187:$D$250,3,FALSE)</f>
        <v>135.72999999999999</v>
      </c>
    </row>
    <row r="315" spans="1:4">
      <c r="A315" s="118">
        <v>10</v>
      </c>
      <c r="B315" s="106" t="s">
        <v>197</v>
      </c>
      <c r="C315" s="103">
        <f>VLOOKUP(B315,$B$187:$D$250,2,FALSE)</f>
        <v>13</v>
      </c>
      <c r="D315" s="111">
        <f>VLOOKUP(B315,$B$187:$D$250,3,FALSE)</f>
        <v>20.725000000000001</v>
      </c>
    </row>
    <row r="316" spans="1:4">
      <c r="A316" s="118">
        <v>11</v>
      </c>
      <c r="B316" s="106" t="s">
        <v>265</v>
      </c>
      <c r="C316" s="103">
        <f>VLOOKUP(B316,$B$187:$D$250,2,FALSE)</f>
        <v>4</v>
      </c>
      <c r="D316" s="111">
        <f>VLOOKUP(B316,$B$187:$D$250,3,FALSE)</f>
        <v>7.9012618099999994</v>
      </c>
    </row>
    <row r="317" spans="1:4">
      <c r="A317" s="118">
        <v>12</v>
      </c>
      <c r="B317" s="106" t="s">
        <v>266</v>
      </c>
      <c r="C317" s="103">
        <f>VLOOKUP(B317,$B$187:$D$250,2,FALSE)</f>
        <v>6</v>
      </c>
      <c r="D317" s="111">
        <f>VLOOKUP(B317,$B$187:$D$250,3,FALSE)</f>
        <v>4.1469940000000003</v>
      </c>
    </row>
    <row r="318" spans="1:4">
      <c r="A318" s="118">
        <v>13</v>
      </c>
      <c r="B318" s="106" t="s">
        <v>267</v>
      </c>
      <c r="C318" s="103">
        <f>VLOOKUP(B318,$B$187:$D$250,2,FALSE)</f>
        <v>1</v>
      </c>
      <c r="D318" s="111">
        <f>VLOOKUP(B318,$B$187:$D$250,3,FALSE)</f>
        <v>3</v>
      </c>
    </row>
    <row r="319" spans="1:4">
      <c r="A319" s="119">
        <v>14</v>
      </c>
      <c r="B319" s="106" t="s">
        <v>268</v>
      </c>
      <c r="C319" s="103">
        <f>VLOOKUP(B319,$B$187:$D$250,2,FALSE)</f>
        <v>1</v>
      </c>
      <c r="D319" s="111">
        <f>VLOOKUP(B319,$B$187:$D$250,3,FALSE)</f>
        <v>1.5</v>
      </c>
    </row>
    <row r="320" spans="1:4">
      <c r="A320" s="120" t="s">
        <v>305</v>
      </c>
      <c r="B320" s="107" t="s">
        <v>302</v>
      </c>
      <c r="C320" s="108">
        <f>SUM(C321:C325)</f>
        <v>168</v>
      </c>
      <c r="D320" s="113">
        <f>SUM(D321:D325)</f>
        <v>1866.4487442099999</v>
      </c>
    </row>
    <row r="321" spans="1:4">
      <c r="A321" s="118">
        <v>1</v>
      </c>
      <c r="B321" s="104" t="s">
        <v>184</v>
      </c>
      <c r="C321" s="103">
        <f>VLOOKUP(B321,$B$187:$D$250,2,FALSE)</f>
        <v>30</v>
      </c>
      <c r="D321" s="111">
        <f>VLOOKUP(B321,$B$187:$D$250,3,FALSE)</f>
        <v>702.827808</v>
      </c>
    </row>
    <row r="322" spans="1:4">
      <c r="A322" s="118">
        <v>2</v>
      </c>
      <c r="B322" s="104" t="s">
        <v>182</v>
      </c>
      <c r="C322" s="103">
        <f>VLOOKUP(B322,$B$187:$D$250,2,FALSE)</f>
        <v>101</v>
      </c>
      <c r="D322" s="111">
        <f>VLOOKUP(B322,$B$187:$D$250,3,FALSE)</f>
        <v>514.30219521000004</v>
      </c>
    </row>
    <row r="323" spans="1:4">
      <c r="A323" s="118">
        <v>3</v>
      </c>
      <c r="B323" s="104" t="s">
        <v>262</v>
      </c>
      <c r="C323" s="103">
        <f>VLOOKUP(B323,$B$187:$D$250,2,FALSE)</f>
        <v>20</v>
      </c>
      <c r="D323" s="111">
        <f>VLOOKUP(B323,$B$187:$D$250,3,FALSE)</f>
        <v>311.87284799999998</v>
      </c>
    </row>
    <row r="324" spans="1:4">
      <c r="A324" s="118">
        <v>4</v>
      </c>
      <c r="B324" s="104" t="s">
        <v>195</v>
      </c>
      <c r="C324" s="103">
        <f>VLOOKUP(B324,$B$187:$D$250,2,FALSE)</f>
        <v>9</v>
      </c>
      <c r="D324" s="111">
        <f>VLOOKUP(B324,$B$187:$D$250,3,FALSE)</f>
        <v>245.35986299999999</v>
      </c>
    </row>
    <row r="325" spans="1:4">
      <c r="A325" s="119">
        <v>5</v>
      </c>
      <c r="B325" s="106" t="s">
        <v>189</v>
      </c>
      <c r="C325" s="103">
        <f>VLOOKUP(B325,$B$187:$D$250,2,FALSE)</f>
        <v>8</v>
      </c>
      <c r="D325" s="111">
        <f>VLOOKUP(B325,$B$187:$D$250,3,FALSE)</f>
        <v>92.086029999999994</v>
      </c>
    </row>
    <row r="326" spans="1:4">
      <c r="A326" s="120" t="s">
        <v>308</v>
      </c>
      <c r="B326" s="107" t="s">
        <v>260</v>
      </c>
      <c r="C326" s="107">
        <f t="shared" ref="C326" si="4">VLOOKUP(B326,$B$187:$D$250,2,FALSE)</f>
        <v>50</v>
      </c>
      <c r="D326" s="113">
        <f t="shared" ref="D326" si="5">VLOOKUP(B326,$B$187:$D$250,3,FALSE)</f>
        <v>2768.6918150000001</v>
      </c>
    </row>
    <row r="327" spans="1:4">
      <c r="A327" s="157" t="s">
        <v>62</v>
      </c>
      <c r="B327" s="158"/>
      <c r="C327" s="110">
        <f>C291+C257+C320+C276+C305+C264+C326</f>
        <v>37839</v>
      </c>
      <c r="D327" s="112">
        <f>D291+D257+D320+D276+D305+D264+D326</f>
        <v>452699.95207253005</v>
      </c>
    </row>
  </sheetData>
  <sortState xmlns:xlrd2="http://schemas.microsoft.com/office/spreadsheetml/2017/richdata2" ref="B321:D325">
    <sortCondition descending="1" ref="D321:D325"/>
  </sortState>
  <mergeCells count="14">
    <mergeCell ref="A253:D253"/>
    <mergeCell ref="A254:D254"/>
    <mergeCell ref="A327:B327"/>
    <mergeCell ref="A1:D1"/>
    <mergeCell ref="A181:B181"/>
    <mergeCell ref="A183:D183"/>
    <mergeCell ref="A184:D184"/>
    <mergeCell ref="A251:B251"/>
    <mergeCell ref="A3:B3"/>
    <mergeCell ref="A5:D5"/>
    <mergeCell ref="A6:D6"/>
    <mergeCell ref="A28:B28"/>
    <mergeCell ref="A34:D34"/>
    <mergeCell ref="A35:D35"/>
  </mergeCells>
  <conditionalFormatting sqref="B9:B27">
    <cfRule type="duplicateValues" dxfId="15" priority="12"/>
  </conditionalFormatting>
  <conditionalFormatting sqref="B38:B180">
    <cfRule type="duplicateValues" dxfId="14" priority="767"/>
  </conditionalFormatting>
  <conditionalFormatting sqref="B258:B264 B276:B325">
    <cfRule type="duplicateValues" dxfId="13" priority="825" stopIfTrue="1"/>
  </conditionalFormatting>
  <conditionalFormatting sqref="B276:B325 B255:B264">
    <cfRule type="duplicateValues" dxfId="12" priority="819" stopIfTrue="1"/>
    <cfRule type="duplicateValues" dxfId="11" priority="820" stopIfTrue="1"/>
  </conditionalFormatting>
  <conditionalFormatting sqref="B327">
    <cfRule type="duplicateValues" dxfId="10" priority="6" stopIfTrue="1"/>
    <cfRule type="duplicateValues" dxfId="9" priority="7" stopIfTrue="1"/>
  </conditionalFormatting>
  <conditionalFormatting sqref="B328:B1048576 B181:B252 B1:B8 B28:B37">
    <cfRule type="duplicateValues" dxfId="8" priority="14"/>
  </conditionalFormatting>
  <conditionalFormatting sqref="B326:D326">
    <cfRule type="duplicateValues" dxfId="7" priority="1" stopIfTrue="1"/>
    <cfRule type="duplicateValues" dxfId="6" priority="2" stopIfTrue="1"/>
    <cfRule type="duplicateValues" dxfId="5" priority="3" stopIfTrue="1"/>
  </conditionalFormatting>
  <conditionalFormatting sqref="C256:D256">
    <cfRule type="duplicateValues" dxfId="4" priority="4" stopIfTrue="1"/>
    <cfRule type="duplicateValues" dxfId="3" priority="5" stopIfTrue="1"/>
  </conditionalFormatting>
  <pageMargins left="0.7" right="0.45" top="0.5" bottom="0.5" header="0.3" footer="0.3"/>
  <pageSetup paperSize="9" fitToHeight="0" orientation="portrait" r:id="rId1"/>
  <rowBreaks count="3" manualBreakCount="3">
    <brk id="33" max="3" man="1"/>
    <brk id="182" max="3" man="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thang 7</vt:lpstr>
      <vt:lpstr>Thang 7 2023</vt:lpstr>
      <vt:lpstr>Luy ke T7 2023</vt:lpstr>
      <vt:lpstr>'Luy ke T7 2023'!Print_Area</vt:lpstr>
      <vt:lpstr>'thang 7'!Print_Area</vt:lpstr>
      <vt:lpstr>'Thang 7 2023'!Print_Area</vt:lpstr>
      <vt:lpstr>'Luy ke T7 2023'!Print_Titles</vt:lpstr>
      <vt:lpstr>'Thang 7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2023-05-24T07:37:32Z</cp:lastPrinted>
  <dcterms:created xsi:type="dcterms:W3CDTF">2020-03-20T08:58:11Z</dcterms:created>
  <dcterms:modified xsi:type="dcterms:W3CDTF">2023-07-25T07:09:53Z</dcterms:modified>
</cp:coreProperties>
</file>